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131" i="1"/>
  <c r="Q132" i="1" s="1"/>
  <c r="P131" i="1"/>
  <c r="P132" i="1" s="1"/>
  <c r="Q130" i="1"/>
  <c r="P130" i="1"/>
  <c r="Q129" i="1"/>
  <c r="P129" i="1"/>
  <c r="Q127" i="1"/>
  <c r="P127" i="1"/>
  <c r="N126" i="1"/>
  <c r="Q125" i="1"/>
  <c r="P125" i="1"/>
  <c r="Q124" i="1"/>
  <c r="P124" i="1"/>
  <c r="Q123" i="1"/>
  <c r="P123" i="1"/>
  <c r="Q122" i="1"/>
  <c r="P122" i="1"/>
  <c r="Q117" i="1"/>
  <c r="P117" i="1"/>
  <c r="Q116" i="1"/>
  <c r="Q118" i="1" s="1"/>
  <c r="P116" i="1"/>
  <c r="P118" i="1" s="1"/>
  <c r="Q113" i="1"/>
  <c r="P113" i="1"/>
  <c r="Q112" i="1"/>
  <c r="Q114" i="1" s="1"/>
  <c r="P112" i="1"/>
  <c r="P114" i="1" s="1"/>
  <c r="Q109" i="1"/>
  <c r="P109" i="1"/>
  <c r="Q108" i="1"/>
  <c r="Q110" i="1" s="1"/>
  <c r="P108" i="1"/>
  <c r="P110" i="1" s="1"/>
  <c r="Q105" i="1"/>
  <c r="P105" i="1"/>
  <c r="Q104" i="1"/>
  <c r="Q106" i="1" s="1"/>
  <c r="Q120" i="1" s="1"/>
  <c r="P104" i="1"/>
  <c r="P106" i="1" s="1"/>
  <c r="P120" i="1" s="1"/>
  <c r="Q98" i="1"/>
  <c r="P98" i="1"/>
  <c r="Q97" i="1"/>
  <c r="Q99" i="1" s="1"/>
  <c r="P97" i="1"/>
  <c r="P99" i="1" s="1"/>
  <c r="Q94" i="1"/>
  <c r="P94" i="1"/>
  <c r="Q93" i="1"/>
  <c r="P93" i="1"/>
  <c r="Q92" i="1"/>
  <c r="P92" i="1"/>
  <c r="Q91" i="1"/>
  <c r="Q95" i="1" s="1"/>
  <c r="P91" i="1"/>
  <c r="P95" i="1" s="1"/>
  <c r="Q88" i="1"/>
  <c r="P88" i="1"/>
  <c r="Q87" i="1"/>
  <c r="Q89" i="1" s="1"/>
  <c r="Q101" i="1" s="1"/>
  <c r="Q84" i="1" s="1"/>
  <c r="P87" i="1"/>
  <c r="P89" i="1" s="1"/>
  <c r="Q80" i="1"/>
  <c r="P80" i="1"/>
  <c r="Q79" i="1"/>
  <c r="Q81" i="1" s="1"/>
  <c r="P79" i="1"/>
  <c r="P81" i="1" s="1"/>
  <c r="Q74" i="1"/>
  <c r="P74" i="1"/>
  <c r="Q73" i="1"/>
  <c r="Q75" i="1" s="1"/>
  <c r="P73" i="1"/>
  <c r="P75" i="1" s="1"/>
  <c r="Q70" i="1"/>
  <c r="P70" i="1"/>
  <c r="Q69" i="1"/>
  <c r="Q71" i="1" s="1"/>
  <c r="P69" i="1"/>
  <c r="P71" i="1" s="1"/>
  <c r="Q66" i="1"/>
  <c r="P66" i="1"/>
  <c r="Q65" i="1"/>
  <c r="Q67" i="1" s="1"/>
  <c r="P65" i="1"/>
  <c r="P67" i="1" s="1"/>
  <c r="Q62" i="1"/>
  <c r="P62" i="1"/>
  <c r="Q61" i="1"/>
  <c r="P61" i="1"/>
  <c r="Q60" i="1"/>
  <c r="P60" i="1"/>
  <c r="Q59" i="1"/>
  <c r="P59" i="1"/>
  <c r="Q58" i="1"/>
  <c r="Q63" i="1" s="1"/>
  <c r="P58" i="1"/>
  <c r="P63" i="1" s="1"/>
  <c r="Q55" i="1"/>
  <c r="P55" i="1"/>
  <c r="Q54" i="1"/>
  <c r="P54" i="1"/>
  <c r="Q53" i="1"/>
  <c r="P53" i="1"/>
  <c r="Q52" i="1"/>
  <c r="P52" i="1"/>
  <c r="Q51" i="1"/>
  <c r="Q56" i="1" s="1"/>
  <c r="Q77" i="1" s="1"/>
  <c r="P51" i="1"/>
  <c r="P56" i="1" s="1"/>
  <c r="P77" i="1" s="1"/>
  <c r="Q45" i="1"/>
  <c r="P45" i="1"/>
  <c r="Q44" i="1"/>
  <c r="P44" i="1"/>
  <c r="Q43" i="1"/>
  <c r="P43" i="1"/>
  <c r="Q42" i="1"/>
  <c r="Q46" i="1" s="1"/>
  <c r="P42" i="1"/>
  <c r="P46" i="1" s="1"/>
  <c r="I42" i="1"/>
  <c r="Q40" i="1"/>
  <c r="P40" i="1"/>
  <c r="Q38" i="1"/>
  <c r="P38" i="1"/>
  <c r="I38" i="1"/>
  <c r="G38" i="1"/>
  <c r="Q37" i="1"/>
  <c r="P37" i="1"/>
  <c r="J37" i="1"/>
  <c r="Q36" i="1"/>
  <c r="P36" i="1"/>
  <c r="I36" i="1"/>
  <c r="G36" i="1"/>
  <c r="Q35" i="1"/>
  <c r="P35" i="1"/>
  <c r="J35" i="1"/>
  <c r="Q27" i="1"/>
  <c r="P27" i="1"/>
  <c r="J27" i="1"/>
  <c r="Q26" i="1"/>
  <c r="Q28" i="1" s="1"/>
  <c r="P26" i="1"/>
  <c r="P28" i="1" s="1"/>
  <c r="I26" i="1"/>
  <c r="G26" i="1"/>
  <c r="Q25" i="1"/>
  <c r="P25" i="1"/>
  <c r="J25" i="1"/>
  <c r="Q22" i="1"/>
  <c r="P22" i="1"/>
  <c r="J22" i="1"/>
  <c r="I22" i="1"/>
  <c r="G22" i="1"/>
  <c r="Q21" i="1"/>
  <c r="P21" i="1"/>
  <c r="J21" i="1"/>
  <c r="I21" i="1"/>
  <c r="G21" i="1"/>
  <c r="Q20" i="1"/>
  <c r="P20" i="1"/>
  <c r="J20" i="1"/>
  <c r="I20" i="1"/>
  <c r="G20" i="1"/>
  <c r="Q19" i="1"/>
  <c r="P19" i="1"/>
  <c r="J19" i="1"/>
  <c r="I19" i="1"/>
  <c r="G19" i="1"/>
  <c r="Q18" i="1"/>
  <c r="P18" i="1"/>
  <c r="J18" i="1"/>
  <c r="I18" i="1"/>
  <c r="G18" i="1"/>
  <c r="Q17" i="1"/>
  <c r="P17" i="1"/>
  <c r="J17" i="1"/>
  <c r="I17" i="1"/>
  <c r="G17" i="1"/>
  <c r="Q16" i="1"/>
  <c r="P16" i="1"/>
  <c r="J16" i="1"/>
  <c r="I16" i="1"/>
  <c r="G16" i="1"/>
  <c r="Q15" i="1"/>
  <c r="P15" i="1"/>
  <c r="J15" i="1"/>
  <c r="I15" i="1"/>
  <c r="G15" i="1"/>
  <c r="Q14" i="1"/>
  <c r="P14" i="1"/>
  <c r="J14" i="1"/>
  <c r="I14" i="1"/>
  <c r="G14" i="1"/>
  <c r="Q13" i="1"/>
  <c r="Q23" i="1" s="1"/>
  <c r="Q48" i="1" s="1"/>
  <c r="Q83" i="1" s="1"/>
  <c r="P13" i="1"/>
  <c r="P23" i="1" s="1"/>
  <c r="P48" i="1" s="1"/>
  <c r="P83" i="1" s="1"/>
  <c r="J13" i="1"/>
  <c r="J23" i="1" s="1"/>
  <c r="I13" i="1"/>
  <c r="I23" i="1" s="1"/>
  <c r="G13" i="1"/>
  <c r="G23" i="1" s="1"/>
  <c r="Q9" i="1"/>
  <c r="P9" i="1"/>
  <c r="J9" i="1"/>
  <c r="I9" i="1"/>
  <c r="S6" i="1"/>
  <c r="P6" i="1"/>
  <c r="L6" i="1"/>
  <c r="N9" i="1" s="1"/>
  <c r="Q4" i="1"/>
  <c r="L4" i="1"/>
  <c r="F9" i="1" s="1"/>
  <c r="T2" i="1"/>
  <c r="Q2" i="1"/>
  <c r="P2" i="1"/>
  <c r="L2" i="1"/>
  <c r="I2" i="1"/>
  <c r="G2" i="1"/>
  <c r="F2" i="1"/>
  <c r="B2" i="1"/>
  <c r="Q141" i="1" l="1"/>
  <c r="Q138" i="1" s="1"/>
  <c r="Q140" i="1"/>
  <c r="Q137" i="1" s="1"/>
  <c r="Q133" i="1"/>
  <c r="Q82" i="1"/>
  <c r="G131" i="1"/>
  <c r="G130" i="1"/>
  <c r="G129" i="1"/>
  <c r="J124" i="1"/>
  <c r="J123" i="1"/>
  <c r="J122" i="1"/>
  <c r="J117" i="1"/>
  <c r="J116" i="1"/>
  <c r="J118" i="1" s="1"/>
  <c r="J113" i="1"/>
  <c r="J112" i="1"/>
  <c r="J109" i="1"/>
  <c r="J108" i="1"/>
  <c r="J110" i="1" s="1"/>
  <c r="J105" i="1"/>
  <c r="J104" i="1"/>
  <c r="J98" i="1"/>
  <c r="J97" i="1"/>
  <c r="J99" i="1" s="1"/>
  <c r="J94" i="1"/>
  <c r="J93" i="1"/>
  <c r="J92" i="1"/>
  <c r="L131" i="1"/>
  <c r="F131" i="1"/>
  <c r="L130" i="1"/>
  <c r="F130" i="1"/>
  <c r="L129" i="1"/>
  <c r="F129" i="1"/>
  <c r="I124" i="1"/>
  <c r="I123" i="1"/>
  <c r="I122" i="1"/>
  <c r="I127" i="1" s="1"/>
  <c r="I117" i="1"/>
  <c r="I116" i="1"/>
  <c r="I113" i="1"/>
  <c r="I112" i="1"/>
  <c r="I114" i="1" s="1"/>
  <c r="I109" i="1"/>
  <c r="I108" i="1"/>
  <c r="I105" i="1"/>
  <c r="I104" i="1"/>
  <c r="I106" i="1" s="1"/>
  <c r="I98" i="1"/>
  <c r="I97" i="1"/>
  <c r="I94" i="1"/>
  <c r="I93" i="1"/>
  <c r="I92" i="1"/>
  <c r="I91" i="1"/>
  <c r="I88" i="1"/>
  <c r="I87" i="1"/>
  <c r="I89" i="1" s="1"/>
  <c r="J131" i="1"/>
  <c r="J132" i="1" s="1"/>
  <c r="J130" i="1"/>
  <c r="J129" i="1"/>
  <c r="G125" i="1"/>
  <c r="N125" i="1" s="1"/>
  <c r="G124" i="1"/>
  <c r="N124" i="1" s="1"/>
  <c r="G123" i="1"/>
  <c r="G122" i="1"/>
  <c r="G117" i="1"/>
  <c r="G116" i="1"/>
  <c r="G113" i="1"/>
  <c r="G112" i="1"/>
  <c r="G109" i="1"/>
  <c r="G108" i="1"/>
  <c r="G105" i="1"/>
  <c r="G104" i="1"/>
  <c r="G98" i="1"/>
  <c r="G97" i="1"/>
  <c r="G94" i="1"/>
  <c r="G93" i="1"/>
  <c r="G92" i="1"/>
  <c r="G91" i="1"/>
  <c r="I131" i="1"/>
  <c r="I130" i="1"/>
  <c r="I129" i="1"/>
  <c r="F125" i="1"/>
  <c r="L124" i="1"/>
  <c r="F124" i="1"/>
  <c r="L123" i="1"/>
  <c r="F123" i="1"/>
  <c r="L122" i="1"/>
  <c r="F122" i="1"/>
  <c r="L117" i="1"/>
  <c r="F117" i="1"/>
  <c r="L116" i="1"/>
  <c r="F116" i="1"/>
  <c r="L113" i="1"/>
  <c r="F113" i="1"/>
  <c r="L112" i="1"/>
  <c r="F112" i="1"/>
  <c r="L109" i="1"/>
  <c r="F109" i="1"/>
  <c r="L108" i="1"/>
  <c r="F108" i="1"/>
  <c r="L105" i="1"/>
  <c r="F105" i="1"/>
  <c r="L104" i="1"/>
  <c r="F104" i="1"/>
  <c r="L98" i="1"/>
  <c r="F98" i="1"/>
  <c r="L97" i="1"/>
  <c r="F97" i="1"/>
  <c r="L94" i="1"/>
  <c r="F94" i="1"/>
  <c r="L93" i="1"/>
  <c r="F93" i="1"/>
  <c r="L92" i="1"/>
  <c r="F92" i="1"/>
  <c r="L91" i="1"/>
  <c r="F91" i="1"/>
  <c r="L88" i="1"/>
  <c r="F88" i="1"/>
  <c r="L87" i="1"/>
  <c r="F87" i="1"/>
  <c r="G80" i="1"/>
  <c r="G79" i="1"/>
  <c r="G88" i="1"/>
  <c r="J87" i="1"/>
  <c r="F80" i="1"/>
  <c r="J79" i="1"/>
  <c r="I74" i="1"/>
  <c r="I73" i="1"/>
  <c r="I75" i="1" s="1"/>
  <c r="I70" i="1"/>
  <c r="I69" i="1"/>
  <c r="I66" i="1"/>
  <c r="I65" i="1"/>
  <c r="I67" i="1" s="1"/>
  <c r="I62" i="1"/>
  <c r="I61" i="1"/>
  <c r="I60" i="1"/>
  <c r="I59" i="1"/>
  <c r="I58" i="1"/>
  <c r="I63" i="1" s="1"/>
  <c r="G87" i="1"/>
  <c r="L80" i="1"/>
  <c r="I79" i="1"/>
  <c r="G74" i="1"/>
  <c r="G73" i="1"/>
  <c r="G70" i="1"/>
  <c r="G69" i="1"/>
  <c r="G66" i="1"/>
  <c r="G65" i="1"/>
  <c r="G62" i="1"/>
  <c r="G61" i="1"/>
  <c r="G60" i="1"/>
  <c r="G59" i="1"/>
  <c r="G58" i="1"/>
  <c r="G55" i="1"/>
  <c r="G54" i="1"/>
  <c r="G53" i="1"/>
  <c r="G52" i="1"/>
  <c r="G51" i="1"/>
  <c r="G45" i="1"/>
  <c r="G44" i="1"/>
  <c r="G43" i="1"/>
  <c r="J91" i="1"/>
  <c r="J95" i="1" s="1"/>
  <c r="J80" i="1"/>
  <c r="F79" i="1"/>
  <c r="F81" i="1" s="1"/>
  <c r="L74" i="1"/>
  <c r="F74" i="1"/>
  <c r="L73" i="1"/>
  <c r="L75" i="1" s="1"/>
  <c r="F73" i="1"/>
  <c r="F75" i="1" s="1"/>
  <c r="L70" i="1"/>
  <c r="F70" i="1"/>
  <c r="L69" i="1"/>
  <c r="L71" i="1" s="1"/>
  <c r="F69" i="1"/>
  <c r="F71" i="1" s="1"/>
  <c r="L66" i="1"/>
  <c r="F66" i="1"/>
  <c r="L65" i="1"/>
  <c r="L67" i="1" s="1"/>
  <c r="F65" i="1"/>
  <c r="F67" i="1" s="1"/>
  <c r="L62" i="1"/>
  <c r="F62" i="1"/>
  <c r="L61" i="1"/>
  <c r="F61" i="1"/>
  <c r="L60" i="1"/>
  <c r="F60" i="1"/>
  <c r="L59" i="1"/>
  <c r="F59" i="1"/>
  <c r="L58" i="1"/>
  <c r="F58" i="1"/>
  <c r="L55" i="1"/>
  <c r="F55" i="1"/>
  <c r="L54" i="1"/>
  <c r="F54" i="1"/>
  <c r="L53" i="1"/>
  <c r="F53" i="1"/>
  <c r="L52" i="1"/>
  <c r="F52" i="1"/>
  <c r="L51" i="1"/>
  <c r="L56" i="1" s="1"/>
  <c r="F51" i="1"/>
  <c r="F56" i="1" s="1"/>
  <c r="L45" i="1"/>
  <c r="F45" i="1"/>
  <c r="L44" i="1"/>
  <c r="F44" i="1"/>
  <c r="L43" i="1"/>
  <c r="F43" i="1"/>
  <c r="L42" i="1"/>
  <c r="L46" i="1" s="1"/>
  <c r="F42" i="1"/>
  <c r="F46" i="1" s="1"/>
  <c r="L40" i="1"/>
  <c r="F40" i="1"/>
  <c r="L38" i="1"/>
  <c r="F38" i="1"/>
  <c r="L37" i="1"/>
  <c r="F37" i="1"/>
  <c r="L36" i="1"/>
  <c r="F36" i="1"/>
  <c r="L35" i="1"/>
  <c r="F35" i="1"/>
  <c r="L27" i="1"/>
  <c r="F27" i="1"/>
  <c r="L26" i="1"/>
  <c r="F26" i="1"/>
  <c r="L25" i="1"/>
  <c r="L28" i="1" s="1"/>
  <c r="F25" i="1"/>
  <c r="F28" i="1" s="1"/>
  <c r="J88" i="1"/>
  <c r="I80" i="1"/>
  <c r="L79" i="1"/>
  <c r="L81" i="1" s="1"/>
  <c r="J74" i="1"/>
  <c r="J73" i="1"/>
  <c r="J70" i="1"/>
  <c r="J69" i="1"/>
  <c r="J71" i="1" s="1"/>
  <c r="J66" i="1"/>
  <c r="J65" i="1"/>
  <c r="J62" i="1"/>
  <c r="J61" i="1"/>
  <c r="J60" i="1"/>
  <c r="J59" i="1"/>
  <c r="J58" i="1"/>
  <c r="J55" i="1"/>
  <c r="J54" i="1"/>
  <c r="J53" i="1"/>
  <c r="L9" i="1"/>
  <c r="F13" i="1"/>
  <c r="F23" i="1" s="1"/>
  <c r="F48" i="1" s="1"/>
  <c r="L13" i="1"/>
  <c r="F14" i="1"/>
  <c r="L14" i="1"/>
  <c r="N14" i="1" s="1"/>
  <c r="F15" i="1"/>
  <c r="L15" i="1"/>
  <c r="N15" i="1" s="1"/>
  <c r="F16" i="1"/>
  <c r="L16" i="1"/>
  <c r="N16" i="1" s="1"/>
  <c r="F17" i="1"/>
  <c r="L17" i="1"/>
  <c r="N17" i="1" s="1"/>
  <c r="F18" i="1"/>
  <c r="L18" i="1"/>
  <c r="N18" i="1" s="1"/>
  <c r="F19" i="1"/>
  <c r="L19" i="1"/>
  <c r="N19" i="1" s="1"/>
  <c r="F20" i="1"/>
  <c r="L20" i="1"/>
  <c r="N20" i="1" s="1"/>
  <c r="F21" i="1"/>
  <c r="L21" i="1"/>
  <c r="N21" i="1" s="1"/>
  <c r="F22" i="1"/>
  <c r="L22" i="1"/>
  <c r="N22" i="1" s="1"/>
  <c r="I25" i="1"/>
  <c r="I28" i="1" s="1"/>
  <c r="I27" i="1"/>
  <c r="I35" i="1"/>
  <c r="I37" i="1"/>
  <c r="I40" i="1"/>
  <c r="J43" i="1"/>
  <c r="J44" i="1"/>
  <c r="J45" i="1"/>
  <c r="J51" i="1"/>
  <c r="J56" i="1" s="1"/>
  <c r="J52" i="1"/>
  <c r="G9" i="1"/>
  <c r="N13" i="1"/>
  <c r="J40" i="1"/>
  <c r="G42" i="1"/>
  <c r="I55" i="1"/>
  <c r="I54" i="1"/>
  <c r="G25" i="1"/>
  <c r="J26" i="1"/>
  <c r="N26" i="1" s="1"/>
  <c r="G27" i="1"/>
  <c r="G35" i="1"/>
  <c r="N35" i="1" s="1"/>
  <c r="J36" i="1"/>
  <c r="N36" i="1" s="1"/>
  <c r="G37" i="1"/>
  <c r="N37" i="1" s="1"/>
  <c r="J38" i="1"/>
  <c r="N38" i="1" s="1"/>
  <c r="G40" i="1"/>
  <c r="J42" i="1"/>
  <c r="J46" i="1" s="1"/>
  <c r="I43" i="1"/>
  <c r="I46" i="1" s="1"/>
  <c r="I44" i="1"/>
  <c r="I45" i="1"/>
  <c r="I51" i="1"/>
  <c r="I56" i="1" s="1"/>
  <c r="I52" i="1"/>
  <c r="I53" i="1"/>
  <c r="P101" i="1"/>
  <c r="P84" i="1" s="1"/>
  <c r="P140" i="1" s="1"/>
  <c r="P137" i="1" s="1"/>
  <c r="I48" i="1" l="1"/>
  <c r="N40" i="1"/>
  <c r="J63" i="1"/>
  <c r="J77" i="1" s="1"/>
  <c r="F63" i="1"/>
  <c r="G56" i="1"/>
  <c r="N51" i="1"/>
  <c r="N55" i="1"/>
  <c r="N61" i="1"/>
  <c r="G71" i="1"/>
  <c r="N69" i="1"/>
  <c r="I81" i="1"/>
  <c r="J89" i="1"/>
  <c r="J101" i="1" s="1"/>
  <c r="F89" i="1"/>
  <c r="F101" i="1" s="1"/>
  <c r="F95" i="1"/>
  <c r="F99" i="1"/>
  <c r="F106" i="1"/>
  <c r="F120" i="1" s="1"/>
  <c r="F110" i="1"/>
  <c r="F114" i="1"/>
  <c r="F118" i="1"/>
  <c r="F127" i="1"/>
  <c r="N93" i="1"/>
  <c r="G106" i="1"/>
  <c r="N104" i="1"/>
  <c r="G114" i="1"/>
  <c r="N112" i="1"/>
  <c r="G127" i="1"/>
  <c r="N122" i="1"/>
  <c r="N129" i="1"/>
  <c r="J28" i="1"/>
  <c r="J48" i="1" s="1"/>
  <c r="P82" i="1"/>
  <c r="N23" i="1"/>
  <c r="N27" i="1"/>
  <c r="J67" i="1"/>
  <c r="J75" i="1"/>
  <c r="L63" i="1"/>
  <c r="N43" i="1"/>
  <c r="N52" i="1"/>
  <c r="G63" i="1"/>
  <c r="N58" i="1"/>
  <c r="N62" i="1"/>
  <c r="N70" i="1"/>
  <c r="N88" i="1"/>
  <c r="L89" i="1"/>
  <c r="L101" i="1" s="1"/>
  <c r="L95" i="1"/>
  <c r="L99" i="1"/>
  <c r="L106" i="1"/>
  <c r="L110" i="1"/>
  <c r="L114" i="1"/>
  <c r="L118" i="1"/>
  <c r="L127" i="1"/>
  <c r="I132" i="1"/>
  <c r="N94" i="1"/>
  <c r="N105" i="1"/>
  <c r="N113" i="1"/>
  <c r="N123" i="1"/>
  <c r="I95" i="1"/>
  <c r="I99" i="1"/>
  <c r="I110" i="1"/>
  <c r="I118" i="1"/>
  <c r="J106" i="1"/>
  <c r="J120" i="1" s="1"/>
  <c r="J114" i="1"/>
  <c r="J127" i="1"/>
  <c r="N130" i="1"/>
  <c r="P133" i="1"/>
  <c r="G46" i="1"/>
  <c r="N42" i="1"/>
  <c r="L23" i="1"/>
  <c r="L48" i="1" s="1"/>
  <c r="L83" i="1" s="1"/>
  <c r="F77" i="1"/>
  <c r="N44" i="1"/>
  <c r="N53" i="1"/>
  <c r="N59" i="1"/>
  <c r="G67" i="1"/>
  <c r="N65" i="1"/>
  <c r="G75" i="1"/>
  <c r="N73" i="1"/>
  <c r="N75" i="1" s="1"/>
  <c r="G89" i="1"/>
  <c r="N87" i="1"/>
  <c r="N89" i="1" s="1"/>
  <c r="I71" i="1"/>
  <c r="I77" i="1" s="1"/>
  <c r="J81" i="1"/>
  <c r="G81" i="1"/>
  <c r="N79" i="1"/>
  <c r="G95" i="1"/>
  <c r="N91" i="1"/>
  <c r="G99" i="1"/>
  <c r="N97" i="1"/>
  <c r="G110" i="1"/>
  <c r="N108" i="1"/>
  <c r="N110" i="1" s="1"/>
  <c r="G118" i="1"/>
  <c r="N116" i="1"/>
  <c r="F132" i="1"/>
  <c r="G132" i="1"/>
  <c r="N131" i="1"/>
  <c r="N25" i="1"/>
  <c r="N28" i="1" s="1"/>
  <c r="G28" i="1"/>
  <c r="G48" i="1" s="1"/>
  <c r="F83" i="1"/>
  <c r="L77" i="1"/>
  <c r="N45" i="1"/>
  <c r="N54" i="1"/>
  <c r="N60" i="1"/>
  <c r="N66" i="1"/>
  <c r="N74" i="1"/>
  <c r="N80" i="1"/>
  <c r="N92" i="1"/>
  <c r="N98" i="1"/>
  <c r="N109" i="1"/>
  <c r="N117" i="1"/>
  <c r="I101" i="1"/>
  <c r="I84" i="1" s="1"/>
  <c r="I120" i="1"/>
  <c r="L132" i="1"/>
  <c r="P141" i="1"/>
  <c r="P138" i="1" s="1"/>
  <c r="N95" i="1" l="1"/>
  <c r="N46" i="1"/>
  <c r="L120" i="1"/>
  <c r="N127" i="1"/>
  <c r="N106" i="1"/>
  <c r="F141" i="1"/>
  <c r="F138" i="1" s="1"/>
  <c r="N118" i="1"/>
  <c r="N99" i="1"/>
  <c r="N101" i="1" s="1"/>
  <c r="N81" i="1"/>
  <c r="N67" i="1"/>
  <c r="G120" i="1"/>
  <c r="N71" i="1"/>
  <c r="N56" i="1"/>
  <c r="N132" i="1"/>
  <c r="G101" i="1"/>
  <c r="G84" i="1" s="1"/>
  <c r="J83" i="1"/>
  <c r="N114" i="1"/>
  <c r="F84" i="1"/>
  <c r="F82" i="1" s="1"/>
  <c r="G77" i="1"/>
  <c r="G83" i="1" s="1"/>
  <c r="L141" i="1"/>
  <c r="L138" i="1" s="1"/>
  <c r="L140" i="1"/>
  <c r="L137" i="1" s="1"/>
  <c r="L82" i="1"/>
  <c r="L84" i="1"/>
  <c r="L133" i="1" s="1"/>
  <c r="N63" i="1"/>
  <c r="N48" i="1"/>
  <c r="J84" i="1"/>
  <c r="I83" i="1"/>
  <c r="G141" i="1" l="1"/>
  <c r="G138" i="1" s="1"/>
  <c r="G140" i="1"/>
  <c r="G137" i="1" s="1"/>
  <c r="G133" i="1"/>
  <c r="G82" i="1"/>
  <c r="F140" i="1"/>
  <c r="F137" i="1" s="1"/>
  <c r="N77" i="1"/>
  <c r="F133" i="1"/>
  <c r="N83" i="1"/>
  <c r="I141" i="1"/>
  <c r="I138" i="1" s="1"/>
  <c r="I140" i="1"/>
  <c r="I137" i="1" s="1"/>
  <c r="I133" i="1"/>
  <c r="I82" i="1"/>
  <c r="J141" i="1"/>
  <c r="J138" i="1" s="1"/>
  <c r="J140" i="1"/>
  <c r="J137" i="1" s="1"/>
  <c r="J133" i="1"/>
  <c r="J82" i="1"/>
  <c r="N120" i="1"/>
  <c r="N84" i="1" s="1"/>
  <c r="N141" i="1" l="1"/>
  <c r="N138" i="1" s="1"/>
  <c r="N140" i="1"/>
  <c r="N137" i="1" s="1"/>
  <c r="N133" i="1"/>
  <c r="B133" i="1" s="1"/>
  <c r="N82" i="1"/>
  <c r="B82"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<sst xmlns="http://schemas.openxmlformats.org/spreadsheetml/2006/main" count="266" uniqueCount="238">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</sst>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1_2021_07_56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44408</v>
          </cell>
          <cell r="H9">
            <v>121858220</v>
          </cell>
        </row>
        <row r="12">
          <cell r="F12" t="str">
            <v>5600</v>
          </cell>
        </row>
        <row r="15">
          <cell r="E15">
            <v>96</v>
          </cell>
          <cell r="F15" t="str">
            <v>СЕС - ДЕС</v>
          </cell>
        </row>
        <row r="22">
          <cell r="E22">
            <v>0</v>
          </cell>
          <cell r="F22">
            <v>0</v>
          </cell>
        </row>
        <row r="28">
          <cell r="E28">
            <v>0</v>
          </cell>
          <cell r="F28">
            <v>0</v>
          </cell>
        </row>
        <row r="33">
          <cell r="E33">
            <v>0</v>
          </cell>
          <cell r="F33">
            <v>0</v>
          </cell>
        </row>
        <row r="39">
          <cell r="E39">
            <v>0</v>
          </cell>
          <cell r="F39">
            <v>0</v>
          </cell>
        </row>
        <row r="47">
          <cell r="E47">
            <v>0</v>
          </cell>
          <cell r="F47">
            <v>0</v>
          </cell>
        </row>
        <row r="52">
          <cell r="E52">
            <v>0</v>
          </cell>
          <cell r="F52">
            <v>0</v>
          </cell>
        </row>
        <row r="58">
          <cell r="E58">
            <v>0</v>
          </cell>
          <cell r="F58">
            <v>0</v>
          </cell>
        </row>
        <row r="61">
          <cell r="E61">
            <v>0</v>
          </cell>
          <cell r="F61">
            <v>0</v>
          </cell>
        </row>
        <row r="64">
          <cell r="F64">
            <v>0</v>
          </cell>
        </row>
        <row r="65">
          <cell r="E65">
            <v>0</v>
          </cell>
          <cell r="F65">
            <v>0</v>
          </cell>
        </row>
        <row r="72">
          <cell r="F72">
            <v>0</v>
          </cell>
        </row>
        <row r="73">
          <cell r="F73">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E90">
            <v>0</v>
          </cell>
          <cell r="F90">
            <v>0</v>
          </cell>
        </row>
        <row r="93">
          <cell r="F93">
            <v>0</v>
          </cell>
        </row>
        <row r="94">
          <cell r="E94">
            <v>0</v>
          </cell>
          <cell r="F94">
            <v>0</v>
          </cell>
        </row>
        <row r="109">
          <cell r="F109">
            <v>0</v>
          </cell>
        </row>
        <row r="110">
          <cell r="F110">
            <v>0</v>
          </cell>
        </row>
        <row r="111">
          <cell r="F111">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E121">
            <v>0</v>
          </cell>
          <cell r="F121">
            <v>0</v>
          </cell>
        </row>
        <row r="122">
          <cell r="F122">
            <v>0</v>
          </cell>
        </row>
        <row r="123">
          <cell r="F123">
            <v>0</v>
          </cell>
        </row>
        <row r="124">
          <cell r="F124">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E139">
            <v>0</v>
          </cell>
          <cell r="F139">
            <v>0</v>
          </cell>
        </row>
        <row r="143">
          <cell r="F143">
            <v>49584</v>
          </cell>
        </row>
        <row r="144">
          <cell r="F144">
            <v>0</v>
          </cell>
        </row>
        <row r="145">
          <cell r="F145">
            <v>0</v>
          </cell>
        </row>
        <row r="146">
          <cell r="F146">
            <v>0</v>
          </cell>
        </row>
        <row r="147">
          <cell r="F147">
            <v>0</v>
          </cell>
        </row>
        <row r="148">
          <cell r="F148">
            <v>0</v>
          </cell>
        </row>
        <row r="149">
          <cell r="F149">
            <v>0</v>
          </cell>
        </row>
        <row r="150">
          <cell r="F150">
            <v>0</v>
          </cell>
        </row>
        <row r="151">
          <cell r="E151">
            <v>0</v>
          </cell>
          <cell r="F151">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87">
          <cell r="E187">
            <v>12030</v>
          </cell>
          <cell r="F187">
            <v>12030</v>
          </cell>
        </row>
        <row r="190">
          <cell r="E190">
            <v>0</v>
          </cell>
          <cell r="F190">
            <v>0</v>
          </cell>
        </row>
        <row r="196">
          <cell r="E196">
            <v>1485</v>
          </cell>
          <cell r="F196">
            <v>1485</v>
          </cell>
        </row>
        <row r="204">
          <cell r="E204">
            <v>0</v>
          </cell>
          <cell r="F204">
            <v>0</v>
          </cell>
        </row>
        <row r="205">
          <cell r="E205">
            <v>23200</v>
          </cell>
          <cell r="F205">
            <v>23200</v>
          </cell>
        </row>
        <row r="217">
          <cell r="E217">
            <v>0</v>
          </cell>
          <cell r="F217">
            <v>0</v>
          </cell>
        </row>
        <row r="218">
          <cell r="E218">
            <v>0</v>
          </cell>
          <cell r="F218">
            <v>0</v>
          </cell>
        </row>
        <row r="219">
          <cell r="E219">
            <v>0</v>
          </cell>
          <cell r="F219">
            <v>0</v>
          </cell>
        </row>
        <row r="223">
          <cell r="E223">
            <v>0</v>
          </cell>
          <cell r="F223">
            <v>0</v>
          </cell>
        </row>
        <row r="227">
          <cell r="E227">
            <v>0</v>
          </cell>
          <cell r="F227">
            <v>0</v>
          </cell>
        </row>
        <row r="233">
          <cell r="E233">
            <v>0</v>
          </cell>
          <cell r="F233">
            <v>0</v>
          </cell>
        </row>
        <row r="236">
          <cell r="E236">
            <v>0</v>
          </cell>
          <cell r="F236">
            <v>0</v>
          </cell>
        </row>
        <row r="237">
          <cell r="E237">
            <v>0</v>
          </cell>
          <cell r="F237">
            <v>0</v>
          </cell>
        </row>
        <row r="238">
          <cell r="E238">
            <v>0</v>
          </cell>
          <cell r="F238">
            <v>0</v>
          </cell>
        </row>
        <row r="239">
          <cell r="E239">
            <v>0</v>
          </cell>
          <cell r="F239">
            <v>0</v>
          </cell>
        </row>
        <row r="240">
          <cell r="E240">
            <v>0</v>
          </cell>
          <cell r="F240">
            <v>0</v>
          </cell>
        </row>
        <row r="249">
          <cell r="E249">
            <v>0</v>
          </cell>
          <cell r="F249">
            <v>0</v>
          </cell>
        </row>
        <row r="255">
          <cell r="E255">
            <v>0</v>
          </cell>
          <cell r="F255">
            <v>0</v>
          </cell>
        </row>
        <row r="256">
          <cell r="E256">
            <v>0</v>
          </cell>
          <cell r="F256">
            <v>0</v>
          </cell>
        </row>
        <row r="257">
          <cell r="E257">
            <v>0</v>
          </cell>
          <cell r="F257">
            <v>0</v>
          </cell>
        </row>
        <row r="258">
          <cell r="E258">
            <v>0</v>
          </cell>
          <cell r="F258">
            <v>0</v>
          </cell>
        </row>
        <row r="265">
          <cell r="E265">
            <v>0</v>
          </cell>
          <cell r="F265">
            <v>0</v>
          </cell>
        </row>
        <row r="269">
          <cell r="E269">
            <v>0</v>
          </cell>
          <cell r="F269">
            <v>0</v>
          </cell>
        </row>
        <row r="270">
          <cell r="E270">
            <v>0</v>
          </cell>
          <cell r="F270">
            <v>0</v>
          </cell>
        </row>
        <row r="271">
          <cell r="E271">
            <v>0</v>
          </cell>
          <cell r="F271">
            <v>0</v>
          </cell>
        </row>
        <row r="273">
          <cell r="E273">
            <v>0</v>
          </cell>
          <cell r="F273">
            <v>0</v>
          </cell>
        </row>
        <row r="274">
          <cell r="E274">
            <v>0</v>
          </cell>
          <cell r="F274">
            <v>0</v>
          </cell>
        </row>
        <row r="275">
          <cell r="E275">
            <v>0</v>
          </cell>
          <cell r="F275">
            <v>0</v>
          </cell>
        </row>
        <row r="276">
          <cell r="E276">
            <v>0</v>
          </cell>
          <cell r="F276">
            <v>0</v>
          </cell>
        </row>
        <row r="284">
          <cell r="E284">
            <v>0</v>
          </cell>
          <cell r="F284">
            <v>0</v>
          </cell>
        </row>
        <row r="287">
          <cell r="E287">
            <v>0</v>
          </cell>
          <cell r="F287">
            <v>0</v>
          </cell>
        </row>
        <row r="288">
          <cell r="E288">
            <v>0</v>
          </cell>
          <cell r="F288">
            <v>0</v>
          </cell>
        </row>
        <row r="292">
          <cell r="E292">
            <v>0</v>
          </cell>
          <cell r="F292">
            <v>0</v>
          </cell>
        </row>
        <row r="293">
          <cell r="E293">
            <v>0</v>
          </cell>
          <cell r="F293">
            <v>0</v>
          </cell>
        </row>
        <row r="296">
          <cell r="E296">
            <v>0</v>
          </cell>
          <cell r="F296">
            <v>0</v>
          </cell>
        </row>
        <row r="297">
          <cell r="E297">
            <v>0</v>
          </cell>
          <cell r="F297">
            <v>0</v>
          </cell>
        </row>
        <row r="419">
          <cell r="E419">
            <v>36715</v>
          </cell>
          <cell r="F419">
            <v>-12869</v>
          </cell>
        </row>
        <row r="429">
          <cell r="E429">
            <v>0</v>
          </cell>
          <cell r="F429">
            <v>0</v>
          </cell>
        </row>
        <row r="462">
          <cell r="F462">
            <v>0</v>
          </cell>
        </row>
        <row r="463">
          <cell r="F463">
            <v>0</v>
          </cell>
        </row>
        <row r="464">
          <cell r="F464">
            <v>0</v>
          </cell>
        </row>
        <row r="466">
          <cell r="F466">
            <v>0</v>
          </cell>
        </row>
        <row r="467">
          <cell r="F467">
            <v>0</v>
          </cell>
        </row>
        <row r="469">
          <cell r="F469">
            <v>0</v>
          </cell>
        </row>
        <row r="470">
          <cell r="F470">
            <v>0</v>
          </cell>
        </row>
        <row r="472">
          <cell r="F472">
            <v>0</v>
          </cell>
        </row>
        <row r="473">
          <cell r="F473">
            <v>0</v>
          </cell>
        </row>
        <row r="474">
          <cell r="F474">
            <v>0</v>
          </cell>
        </row>
        <row r="475">
          <cell r="F475">
            <v>0</v>
          </cell>
        </row>
        <row r="476">
          <cell r="F476">
            <v>0</v>
          </cell>
        </row>
        <row r="477">
          <cell r="F477">
            <v>0</v>
          </cell>
        </row>
        <row r="479">
          <cell r="F479">
            <v>0</v>
          </cell>
        </row>
        <row r="480">
          <cell r="F480">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8">
          <cell r="F498">
            <v>0</v>
          </cell>
        </row>
        <row r="499">
          <cell r="F499">
            <v>0</v>
          </cell>
        </row>
        <row r="500">
          <cell r="F500">
            <v>0</v>
          </cell>
        </row>
        <row r="501">
          <cell r="F501">
            <v>0</v>
          </cell>
        </row>
        <row r="502">
          <cell r="F502">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E512">
            <v>0</v>
          </cell>
          <cell r="F512">
            <v>0</v>
          </cell>
        </row>
        <row r="516">
          <cell r="E516">
            <v>0</v>
          </cell>
          <cell r="F516">
            <v>0</v>
          </cell>
        </row>
        <row r="521">
          <cell r="E521">
            <v>0</v>
          </cell>
          <cell r="F521">
            <v>0</v>
          </cell>
        </row>
        <row r="524">
          <cell r="E524">
            <v>0</v>
          </cell>
          <cell r="F524">
            <v>0</v>
          </cell>
        </row>
        <row r="531">
          <cell r="E531">
            <v>0</v>
          </cell>
          <cell r="F531">
            <v>0</v>
          </cell>
        </row>
        <row r="535">
          <cell r="F535">
            <v>0</v>
          </cell>
        </row>
        <row r="536">
          <cell r="E536">
            <v>0</v>
          </cell>
          <cell r="F536">
            <v>0</v>
          </cell>
        </row>
        <row r="541">
          <cell r="E541">
            <v>0</v>
          </cell>
          <cell r="F541">
            <v>0</v>
          </cell>
        </row>
        <row r="545">
          <cell r="F545">
            <v>0</v>
          </cell>
        </row>
        <row r="546">
          <cell r="F546">
            <v>0</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E586">
            <v>0</v>
          </cell>
          <cell r="F586">
            <v>0</v>
          </cell>
        </row>
        <row r="587">
          <cell r="F587">
            <v>0</v>
          </cell>
        </row>
        <row r="588">
          <cell r="F588">
            <v>0</v>
          </cell>
        </row>
        <row r="589">
          <cell r="F589">
            <v>0</v>
          </cell>
        </row>
        <row r="590">
          <cell r="F590">
            <v>0</v>
          </cell>
        </row>
        <row r="591">
          <cell r="E591">
            <v>0</v>
          </cell>
          <cell r="F591">
            <v>0</v>
          </cell>
        </row>
        <row r="605">
          <cell r="B605">
            <v>44413</v>
          </cell>
          <cell r="H605" t="str">
            <v>zvaleva@nhif.bg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sqref="A1:XFD1048576"/>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f>+[1]OTCHET!H607</f>
        <v>0</v>
      </c>
      <c r="J2" s="22"/>
      <c r="K2" s="8"/>
      <c r="L2" s="23" t="str">
        <f>+[1]OTCHET!H605</f>
        <v>zvaleva@nhif.bg</v>
      </c>
      <c r="M2" s="24"/>
      <c r="N2" s="25"/>
      <c r="O2" s="26"/>
      <c r="P2" s="27">
        <f>+[1]OTCHET!E15</f>
        <v>96</v>
      </c>
      <c r="Q2" s="28" t="str">
        <f>+[1]OTCHET!F15</f>
        <v>СЕС - ДЕС</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44408</v>
      </c>
      <c r="M6" s="17"/>
      <c r="N6" s="50" t="s">
        <v>11</v>
      </c>
      <c r="O6" s="3"/>
      <c r="P6" s="51">
        <f>[1]OTCHET!F9</f>
        <v>44408</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44408</v>
      </c>
      <c r="H9" s="17"/>
      <c r="I9" s="79">
        <f>+L4</f>
        <v>2021</v>
      </c>
      <c r="J9" s="80">
        <f>+L6</f>
        <v>44408</v>
      </c>
      <c r="K9" s="81"/>
      <c r="L9" s="82">
        <f>+L6</f>
        <v>44408</v>
      </c>
      <c r="M9" s="81"/>
      <c r="N9" s="83">
        <f>+L6</f>
        <v>44408</v>
      </c>
      <c r="O9" s="84"/>
      <c r="P9" s="85">
        <f>+L4</f>
        <v>2021</v>
      </c>
      <c r="Q9" s="86">
        <f>[1]OTCHET!F9</f>
        <v>44408</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f>+IF($P$2=0,$P13,0)</f>
        <v>0</v>
      </c>
      <c r="G13" s="122">
        <f>+IF($P$2=0,$Q13,0)</f>
        <v>0</v>
      </c>
      <c r="H13" s="17"/>
      <c r="I13" s="121">
        <f>+IF(OR($P$2=98,$P$2=42,$P$2=96,$P$2=97),$P13,0)</f>
        <v>0</v>
      </c>
      <c r="J13" s="122">
        <f>+IF(OR($P$2=98,$P$2=42,$P$2=96,$P$2=97),$Q13,0)</f>
        <v>0</v>
      </c>
      <c r="K13" s="109"/>
      <c r="L13" s="122">
        <f>+IF($P$2=33,$Q13,0)</f>
        <v>0</v>
      </c>
      <c r="M13" s="109"/>
      <c r="N13" s="123">
        <f>+ROUND(+G13+J13+L13,0)</f>
        <v>0</v>
      </c>
      <c r="O13" s="111"/>
      <c r="P13" s="124">
        <f>+ROUND([1]OTCHET!E22+[1]OTCHET!E28+[1]OTCHET!E33+[1]OTCHET!E39+[1]OTCHET!E47+[1]OTCHET!E52+[1]OTCHET!E58+[1]OTCHET!E61+[1]OTCHET!E64+[1]OTCHET!E65+[1]OTCHET!E72+[1]OTCHET!E73,0)</f>
        <v>0</v>
      </c>
      <c r="Q13" s="125">
        <f>+ROUND([1]OTCHET!F22+[1]OTCHET!F28+[1]OTCHET!F33+[1]OTCHET!F39+[1]OTCHET!F47+[1]OTCHET!F52+[1]OTCHET!F58+[1]OTCHET!F61+[1]OTCHET!F64+[1]OTCHET!F65+[1]OTCHET!F72+[1]OTCHET!F73,0)</f>
        <v>0</v>
      </c>
      <c r="R13" s="52"/>
      <c r="S13" s="126" t="s">
        <v>33</v>
      </c>
      <c r="T13" s="127"/>
      <c r="U13" s="128"/>
      <c r="V13" s="90"/>
      <c r="W13" s="12"/>
      <c r="X13" s="12"/>
      <c r="Y13" s="12"/>
      <c r="Z13" s="12"/>
    </row>
    <row r="14" spans="1:27" s="13" customFormat="1" ht="15.75">
      <c r="A14" s="103"/>
      <c r="B14" s="129" t="s">
        <v>34</v>
      </c>
      <c r="C14" s="130"/>
      <c r="D14" s="131"/>
      <c r="E14" s="17"/>
      <c r="F14" s="132">
        <f t="shared" ref="F14:F22" si="0">+IF($P$2=0,$P14,0)</f>
        <v>0</v>
      </c>
      <c r="G14" s="133">
        <f t="shared" ref="G14:G22" si="1">+IF($P$2=0,$Q14,0)</f>
        <v>0</v>
      </c>
      <c r="H14" s="17"/>
      <c r="I14" s="132">
        <f t="shared" ref="I14:I22" si="2">+IF(OR($P$2=98,$P$2=42,$P$2=96,$P$2=97),$P14,0)</f>
        <v>0</v>
      </c>
      <c r="J14" s="133">
        <f t="shared" ref="J14:J22" si="3">+IF(OR($P$2=98,$P$2=42,$P$2=96,$P$2=97),$Q14,0)</f>
        <v>0</v>
      </c>
      <c r="K14" s="109"/>
      <c r="L14" s="133">
        <f t="shared" ref="L14:L22" si="4">+IF($P$2=33,$Q14,0)</f>
        <v>0</v>
      </c>
      <c r="M14" s="109"/>
      <c r="N14" s="134">
        <f t="shared" ref="N14:N22" si="5">+ROUND(+G14+J14+L14,0)</f>
        <v>0</v>
      </c>
      <c r="O14" s="111"/>
      <c r="P14" s="132">
        <f>+ROUND(+[1]OTCHET!E90+[1]OTCHET!E93+[1]OTCHET!E94+[1]OTCHET!E115+[1]OTCHET!E116,0)</f>
        <v>0</v>
      </c>
      <c r="Q14" s="133">
        <f>+ROUND(+[1]OTCHET!F90+[1]OTCHET!F93+[1]OTCHET!F94+[1]OTCHET!F115+[1]OTCHET!F116,0)</f>
        <v>0</v>
      </c>
      <c r="R14" s="52"/>
      <c r="S14" s="135" t="s">
        <v>35</v>
      </c>
      <c r="T14" s="136"/>
      <c r="U14" s="137"/>
      <c r="V14" s="90"/>
      <c r="W14" s="12"/>
      <c r="X14" s="12"/>
      <c r="Y14" s="12"/>
      <c r="Z14" s="12"/>
    </row>
    <row r="15" spans="1:27" s="13" customFormat="1" ht="15.75">
      <c r="A15" s="103"/>
      <c r="B15" s="138" t="s">
        <v>36</v>
      </c>
      <c r="C15" s="139"/>
      <c r="D15" s="140"/>
      <c r="E15" s="17"/>
      <c r="F15" s="141">
        <f t="shared" si="0"/>
        <v>0</v>
      </c>
      <c r="G15" s="142">
        <f t="shared" si="1"/>
        <v>0</v>
      </c>
      <c r="H15" s="17"/>
      <c r="I15" s="141">
        <f t="shared" si="2"/>
        <v>0</v>
      </c>
      <c r="J15" s="142">
        <f t="shared" si="3"/>
        <v>0</v>
      </c>
      <c r="K15" s="109"/>
      <c r="L15" s="142">
        <f t="shared" si="4"/>
        <v>0</v>
      </c>
      <c r="M15" s="109"/>
      <c r="N15" s="143">
        <f t="shared" si="5"/>
        <v>0</v>
      </c>
      <c r="O15" s="111"/>
      <c r="P15" s="141">
        <f>+ROUND(+[1]OTCHET!E115+[1]OTCHET!E116,0)</f>
        <v>0</v>
      </c>
      <c r="Q15" s="142">
        <f>+[1]OTCHET!F115+[1]OTCHET!F116</f>
        <v>0</v>
      </c>
      <c r="R15" s="52"/>
      <c r="S15" s="144" t="s">
        <v>37</v>
      </c>
      <c r="T15" s="145"/>
      <c r="U15" s="146"/>
      <c r="V15" s="90"/>
      <c r="W15" s="12"/>
      <c r="X15" s="12"/>
      <c r="Y15" s="12"/>
      <c r="Z15" s="12"/>
    </row>
    <row r="16" spans="1:27" s="13" customFormat="1" ht="15.75">
      <c r="A16" s="103"/>
      <c r="B16" s="118" t="s">
        <v>38</v>
      </c>
      <c r="C16" s="119"/>
      <c r="D16" s="120"/>
      <c r="E16" s="17"/>
      <c r="F16" s="147">
        <f t="shared" si="0"/>
        <v>0</v>
      </c>
      <c r="G16" s="148">
        <f t="shared" si="1"/>
        <v>0</v>
      </c>
      <c r="H16" s="17"/>
      <c r="I16" s="147">
        <f t="shared" si="2"/>
        <v>0</v>
      </c>
      <c r="J16" s="148">
        <f t="shared" si="3"/>
        <v>0</v>
      </c>
      <c r="K16" s="109"/>
      <c r="L16" s="148">
        <f t="shared" si="4"/>
        <v>0</v>
      </c>
      <c r="M16" s="109"/>
      <c r="N16" s="134">
        <f t="shared" si="5"/>
        <v>0</v>
      </c>
      <c r="O16" s="111"/>
      <c r="P16" s="147">
        <f>+ROUND(+[1]OTCHET!E110+[1]OTCHET!E111,0)</f>
        <v>0</v>
      </c>
      <c r="Q16" s="148">
        <f>+ROUND(+[1]OTCHET!F110+[1]OTCHET!F111,0)</f>
        <v>0</v>
      </c>
      <c r="R16" s="52"/>
      <c r="S16" s="126" t="s">
        <v>39</v>
      </c>
      <c r="T16" s="127"/>
      <c r="U16" s="128"/>
      <c r="V16" s="90"/>
      <c r="W16" s="12"/>
      <c r="X16" s="12"/>
      <c r="Y16" s="12"/>
      <c r="Z16" s="12"/>
    </row>
    <row r="17" spans="1:26" s="13" customFormat="1" ht="15.75">
      <c r="A17" s="103"/>
      <c r="B17" s="149" t="s">
        <v>40</v>
      </c>
      <c r="C17" s="150"/>
      <c r="D17" s="151"/>
      <c r="E17" s="17"/>
      <c r="F17" s="147">
        <f t="shared" si="0"/>
        <v>0</v>
      </c>
      <c r="G17" s="148">
        <f t="shared" si="1"/>
        <v>0</v>
      </c>
      <c r="H17" s="17"/>
      <c r="I17" s="147">
        <f t="shared" si="2"/>
        <v>0</v>
      </c>
      <c r="J17" s="148">
        <f t="shared" si="3"/>
        <v>0</v>
      </c>
      <c r="K17" s="109"/>
      <c r="L17" s="148">
        <f t="shared" si="4"/>
        <v>0</v>
      </c>
      <c r="M17" s="109"/>
      <c r="N17" s="134">
        <f t="shared" si="5"/>
        <v>0</v>
      </c>
      <c r="O17" s="111"/>
      <c r="P17" s="147">
        <f>+ROUND([1]OTCHET!E77,0)</f>
        <v>0</v>
      </c>
      <c r="Q17" s="148">
        <f>+ROUND([1]OTCHET!F77,0)</f>
        <v>0</v>
      </c>
      <c r="R17" s="52"/>
      <c r="S17" s="152" t="s">
        <v>41</v>
      </c>
      <c r="T17" s="153"/>
      <c r="U17" s="154"/>
      <c r="V17" s="90"/>
      <c r="W17" s="12"/>
      <c r="X17" s="12"/>
      <c r="Y17" s="12"/>
      <c r="Z17" s="12"/>
    </row>
    <row r="18" spans="1:26" s="13" customFormat="1" ht="15.75">
      <c r="A18" s="103"/>
      <c r="B18" s="149" t="s">
        <v>42</v>
      </c>
      <c r="C18" s="150"/>
      <c r="D18" s="151"/>
      <c r="E18" s="17"/>
      <c r="F18" s="147">
        <f t="shared" si="0"/>
        <v>0</v>
      </c>
      <c r="G18" s="148">
        <f t="shared" si="1"/>
        <v>0</v>
      </c>
      <c r="H18" s="17"/>
      <c r="I18" s="147">
        <f t="shared" si="2"/>
        <v>0</v>
      </c>
      <c r="J18" s="148">
        <f t="shared" si="3"/>
        <v>0</v>
      </c>
      <c r="K18" s="109"/>
      <c r="L18" s="148">
        <f t="shared" si="4"/>
        <v>0</v>
      </c>
      <c r="M18" s="109"/>
      <c r="N18" s="134">
        <f t="shared" si="5"/>
        <v>0</v>
      </c>
      <c r="O18" s="111"/>
      <c r="P18" s="147">
        <f>+ROUND([1]OTCHET!E78+[1]OTCHET!E79,0)</f>
        <v>0</v>
      </c>
      <c r="Q18" s="148">
        <f>+ROUND([1]OTCHET!F78+[1]OTCHET!F79,0)</f>
        <v>0</v>
      </c>
      <c r="R18" s="52"/>
      <c r="S18" s="152" t="s">
        <v>43</v>
      </c>
      <c r="T18" s="153"/>
      <c r="U18" s="154"/>
      <c r="V18" s="90"/>
      <c r="W18" s="12"/>
      <c r="X18" s="12"/>
      <c r="Y18" s="12"/>
      <c r="Z18" s="12"/>
    </row>
    <row r="19" spans="1:26" s="13" customFormat="1" ht="15.75">
      <c r="A19" s="103"/>
      <c r="B19" s="149" t="s">
        <v>44</v>
      </c>
      <c r="C19" s="150"/>
      <c r="D19" s="151"/>
      <c r="E19" s="17"/>
      <c r="F19" s="147">
        <f t="shared" si="0"/>
        <v>0</v>
      </c>
      <c r="G19" s="148">
        <f t="shared" si="1"/>
        <v>0</v>
      </c>
      <c r="H19" s="17"/>
      <c r="I19" s="147">
        <f t="shared" si="2"/>
        <v>0</v>
      </c>
      <c r="J19" s="148">
        <f t="shared" si="3"/>
        <v>0</v>
      </c>
      <c r="K19" s="109"/>
      <c r="L19" s="148">
        <f t="shared" si="4"/>
        <v>0</v>
      </c>
      <c r="M19" s="109"/>
      <c r="N19" s="134">
        <f t="shared" si="5"/>
        <v>0</v>
      </c>
      <c r="O19" s="111"/>
      <c r="P19" s="147">
        <f>+ROUND([1]OTCHET!E137++[1]OTCHET!E138,0)</f>
        <v>0</v>
      </c>
      <c r="Q19" s="148">
        <f>+ROUND([1]OTCHET!F137++[1]OTCHET!F138,0)</f>
        <v>0</v>
      </c>
      <c r="R19" s="52"/>
      <c r="S19" s="152" t="s">
        <v>45</v>
      </c>
      <c r="T19" s="153"/>
      <c r="U19" s="154"/>
      <c r="V19" s="90"/>
      <c r="W19" s="12"/>
      <c r="X19" s="12"/>
      <c r="Y19" s="12"/>
      <c r="Z19" s="12"/>
    </row>
    <row r="20" spans="1:26" s="13" customFormat="1" ht="15.75">
      <c r="A20" s="103"/>
      <c r="B20" s="149" t="s">
        <v>46</v>
      </c>
      <c r="C20" s="150"/>
      <c r="D20" s="151"/>
      <c r="E20" s="17"/>
      <c r="F20" s="147">
        <f t="shared" si="0"/>
        <v>0</v>
      </c>
      <c r="G20" s="148">
        <f t="shared" si="1"/>
        <v>0</v>
      </c>
      <c r="H20" s="17"/>
      <c r="I20" s="147">
        <f t="shared" si="2"/>
        <v>0</v>
      </c>
      <c r="J20" s="148">
        <f t="shared" si="3"/>
        <v>0</v>
      </c>
      <c r="K20" s="109"/>
      <c r="L20" s="148">
        <f t="shared" si="4"/>
        <v>0</v>
      </c>
      <c r="M20" s="109"/>
      <c r="N20" s="134">
        <f t="shared" si="5"/>
        <v>0</v>
      </c>
      <c r="O20" s="111"/>
      <c r="P20" s="147">
        <f>+ROUND(+SUM([1]OTCHET!E81:E89),0)</f>
        <v>0</v>
      </c>
      <c r="Q20" s="148">
        <f>+ROUND(+SUM([1]OTCHET!F81:F89),0)</f>
        <v>0</v>
      </c>
      <c r="R20" s="52"/>
      <c r="S20" s="152" t="s">
        <v>47</v>
      </c>
      <c r="T20" s="153"/>
      <c r="U20" s="154"/>
      <c r="V20" s="90"/>
      <c r="W20" s="12"/>
      <c r="X20" s="12"/>
      <c r="Y20" s="12"/>
      <c r="Z20" s="12"/>
    </row>
    <row r="21" spans="1:26" s="13" customFormat="1" ht="15.75">
      <c r="A21" s="103"/>
      <c r="B21" s="149" t="s">
        <v>48</v>
      </c>
      <c r="C21" s="150"/>
      <c r="D21" s="151"/>
      <c r="E21" s="17"/>
      <c r="F21" s="147">
        <f t="shared" si="0"/>
        <v>0</v>
      </c>
      <c r="G21" s="148">
        <f t="shared" si="1"/>
        <v>0</v>
      </c>
      <c r="H21" s="17"/>
      <c r="I21" s="147">
        <f t="shared" si="2"/>
        <v>0</v>
      </c>
      <c r="J21" s="148">
        <f t="shared" si="3"/>
        <v>0</v>
      </c>
      <c r="K21" s="109"/>
      <c r="L21" s="148">
        <f t="shared" si="4"/>
        <v>0</v>
      </c>
      <c r="M21" s="109"/>
      <c r="N21" s="134">
        <f t="shared" si="5"/>
        <v>0</v>
      </c>
      <c r="O21" s="111"/>
      <c r="P21" s="147">
        <f>+ROUND([1]OTCHET!E75+[1]OTCHET!E76+[1]OTCHET!E80,0)</f>
        <v>0</v>
      </c>
      <c r="Q21" s="148">
        <f>+ROUND([1]OTCHET!F75+[1]OTCHET!F76+[1]OTCHET!F80,0)</f>
        <v>0</v>
      </c>
      <c r="R21" s="52"/>
      <c r="S21" s="152" t="s">
        <v>49</v>
      </c>
      <c r="T21" s="153"/>
      <c r="U21" s="154"/>
      <c r="V21" s="90"/>
      <c r="W21" s="12"/>
      <c r="X21" s="12"/>
      <c r="Y21" s="12"/>
      <c r="Z21" s="12"/>
    </row>
    <row r="22" spans="1:26" s="13" customFormat="1" ht="15.75">
      <c r="A22" s="103"/>
      <c r="B22" s="155" t="s">
        <v>50</v>
      </c>
      <c r="C22" s="156"/>
      <c r="D22" s="157"/>
      <c r="E22" s="17"/>
      <c r="F22" s="132">
        <f t="shared" si="0"/>
        <v>0</v>
      </c>
      <c r="G22" s="133">
        <f t="shared" si="1"/>
        <v>0</v>
      </c>
      <c r="H22" s="17"/>
      <c r="I22" s="132">
        <f t="shared" si="2"/>
        <v>0</v>
      </c>
      <c r="J22" s="133">
        <f t="shared" si="3"/>
        <v>0</v>
      </c>
      <c r="K22" s="109"/>
      <c r="L22" s="133">
        <f t="shared" si="4"/>
        <v>0</v>
      </c>
      <c r="M22" s="109"/>
      <c r="N22" s="158">
        <f t="shared" si="5"/>
        <v>0</v>
      </c>
      <c r="O22" s="111"/>
      <c r="P22" s="132">
        <f>+ROUND([1]OTCHET!E113+[1]OTCHET!E114+[1]OTCHET!E120,0)</f>
        <v>0</v>
      </c>
      <c r="Q22" s="133">
        <f>+ROUND([1]OTCHET!F113+[1]OTCHET!F114+[1]OTCHET!F120,0)</f>
        <v>0</v>
      </c>
      <c r="R22" s="52"/>
      <c r="S22" s="159" t="s">
        <v>51</v>
      </c>
      <c r="T22" s="160"/>
      <c r="U22" s="161"/>
      <c r="V22" s="90"/>
      <c r="W22" s="12"/>
      <c r="X22" s="12"/>
      <c r="Y22" s="12"/>
      <c r="Z22" s="12"/>
    </row>
    <row r="23" spans="1:26" s="13" customFormat="1" ht="15.75">
      <c r="A23" s="103"/>
      <c r="B23" s="162" t="s">
        <v>52</v>
      </c>
      <c r="C23" s="163"/>
      <c r="D23" s="164"/>
      <c r="E23" s="17"/>
      <c r="F23" s="165">
        <f>+ROUND(+SUM(F13,F14,F16,F17,F18,F19,F20,F21,F22),0)</f>
        <v>0</v>
      </c>
      <c r="G23" s="166">
        <f>+ROUND(+SUM(G13,G14,G16,G17,G18,G19,G20,G21,G22),0)</f>
        <v>0</v>
      </c>
      <c r="H23" s="17"/>
      <c r="I23" s="165">
        <f>+ROUND(+SUM(I13,I14,I16,I17,I18,I19,I20,I21,I22),0)</f>
        <v>0</v>
      </c>
      <c r="J23" s="166">
        <f>+ROUND(+SUM(J13,J14,J16,J17,J18,J19,J20,J21,J22),0)</f>
        <v>0</v>
      </c>
      <c r="K23" s="109"/>
      <c r="L23" s="166">
        <f>+ROUND(+SUM(L13,L14,L16,L17,L18,L19,L20,L21,L22),0)</f>
        <v>0</v>
      </c>
      <c r="M23" s="109"/>
      <c r="N23" s="167">
        <f>+ROUND(+SUM(N13,N14,N16,N17,N18,N19,N20,N21,N22),0)</f>
        <v>0</v>
      </c>
      <c r="O23" s="111"/>
      <c r="P23" s="165">
        <f>+ROUND(+SUM(P13,P14,P16,P17,P18,P19,P20,P21,P22),0)</f>
        <v>0</v>
      </c>
      <c r="Q23" s="166">
        <f>+ROUND(+SUM(Q13,Q14,Q16,Q17,Q18,Q19,Q20,Q21,Q22),0)</f>
        <v>0</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f>+IF($P$2=0,$P25,0)</f>
        <v>0</v>
      </c>
      <c r="G25" s="122">
        <f>+IF($P$2=0,$Q25,0)</f>
        <v>0</v>
      </c>
      <c r="H25" s="17"/>
      <c r="I25" s="121">
        <f>+IF(OR($P$2=98,$P$2=42,$P$2=96,$P$2=97),$P25,0)</f>
        <v>0</v>
      </c>
      <c r="J25" s="122">
        <f>+IF(OR($P$2=98,$P$2=42,$P$2=96,$P$2=97),$Q25,0)</f>
        <v>0</v>
      </c>
      <c r="K25" s="109"/>
      <c r="L25" s="122">
        <f>+IF($P$2=33,$Q25,0)</f>
        <v>0</v>
      </c>
      <c r="M25" s="109"/>
      <c r="N25" s="123">
        <f>+ROUND(+G25+J25+L25,0)</f>
        <v>0</v>
      </c>
      <c r="O25" s="111"/>
      <c r="P25" s="121">
        <f>+ROUND([1]OTCHET!E135,0)</f>
        <v>0</v>
      </c>
      <c r="Q25" s="122">
        <f>+ROUND([1]OTCHET!F135,0)</f>
        <v>0</v>
      </c>
      <c r="R25" s="52"/>
      <c r="S25" s="126" t="s">
        <v>56</v>
      </c>
      <c r="T25" s="127"/>
      <c r="U25" s="128"/>
      <c r="V25" s="90"/>
      <c r="W25" s="12"/>
      <c r="X25" s="12"/>
      <c r="Y25" s="12"/>
      <c r="Z25" s="12"/>
    </row>
    <row r="26" spans="1:26" s="13" customFormat="1" ht="15.75">
      <c r="A26" s="103"/>
      <c r="B26" s="149" t="s">
        <v>57</v>
      </c>
      <c r="C26" s="150"/>
      <c r="D26" s="151"/>
      <c r="E26" s="17"/>
      <c r="F26" s="147">
        <f>+IF($P$2=0,$P26,0)</f>
        <v>0</v>
      </c>
      <c r="G26" s="148">
        <f>+IF($P$2=0,$Q26,0)</f>
        <v>0</v>
      </c>
      <c r="H26" s="17"/>
      <c r="I26" s="147">
        <f>+IF(OR($P$2=98,$P$2=42,$P$2=96,$P$2=97),$P26,0)</f>
        <v>0</v>
      </c>
      <c r="J26" s="148">
        <f>+IF(OR($P$2=98,$P$2=42,$P$2=96,$P$2=97),$Q26,0)</f>
        <v>0</v>
      </c>
      <c r="K26" s="109"/>
      <c r="L26" s="148">
        <f>+IF($P$2=33,$Q26,0)</f>
        <v>0</v>
      </c>
      <c r="M26" s="109"/>
      <c r="N26" s="134">
        <f>+ROUND(+G26+J26+L26,0)</f>
        <v>0</v>
      </c>
      <c r="O26" s="111"/>
      <c r="P26" s="147">
        <f>+ROUND(+SUM([1]OTCHET!E126:E134)+[1]OTCHET!E136,0)</f>
        <v>0</v>
      </c>
      <c r="Q26" s="148">
        <f>+ROUND(+SUM([1]OTCHET!F126:F134)+[1]OTCHET!F136,0)</f>
        <v>0</v>
      </c>
      <c r="R26" s="52"/>
      <c r="S26" s="152" t="s">
        <v>58</v>
      </c>
      <c r="T26" s="153"/>
      <c r="U26" s="154"/>
      <c r="V26" s="90"/>
      <c r="W26" s="12"/>
      <c r="X26" s="12"/>
      <c r="Y26" s="12"/>
      <c r="Z26" s="12"/>
    </row>
    <row r="27" spans="1:26" s="13" customFormat="1" ht="15.75">
      <c r="A27" s="103"/>
      <c r="B27" s="155" t="s">
        <v>59</v>
      </c>
      <c r="C27" s="156"/>
      <c r="D27" s="157"/>
      <c r="E27" s="17"/>
      <c r="F27" s="132">
        <f>+IF($P$2=0,$P27,0)</f>
        <v>0</v>
      </c>
      <c r="G27" s="133">
        <f>+IF($P$2=0,$Q27,0)</f>
        <v>0</v>
      </c>
      <c r="H27" s="17"/>
      <c r="I27" s="132">
        <f>+IF(OR($P$2=98,$P$2=42,$P$2=96,$P$2=97),$P27,0)</f>
        <v>0</v>
      </c>
      <c r="J27" s="133">
        <f>+IF(OR($P$2=98,$P$2=42,$P$2=96,$P$2=97),$Q27,0)</f>
        <v>0</v>
      </c>
      <c r="K27" s="109"/>
      <c r="L27" s="133">
        <f>+IF($P$2=33,$Q27,0)</f>
        <v>0</v>
      </c>
      <c r="M27" s="109"/>
      <c r="N27" s="158">
        <f>+ROUND(+G27+J27+L27,0)</f>
        <v>0</v>
      </c>
      <c r="O27" s="111"/>
      <c r="P27" s="132">
        <f>+ROUND(+[1]OTCHET!E109,0)</f>
        <v>0</v>
      </c>
      <c r="Q27" s="133">
        <f>+ROUND(+[1]OTCHET!F109,0)</f>
        <v>0</v>
      </c>
      <c r="R27" s="52"/>
      <c r="S27" s="159" t="s">
        <v>60</v>
      </c>
      <c r="T27" s="160"/>
      <c r="U27" s="161"/>
      <c r="V27" s="90"/>
      <c r="W27" s="12"/>
      <c r="X27" s="12"/>
      <c r="Y27" s="12"/>
      <c r="Z27" s="12"/>
    </row>
    <row r="28" spans="1:26" s="13" customFormat="1" ht="15.75">
      <c r="A28" s="103"/>
      <c r="B28" s="162" t="s">
        <v>61</v>
      </c>
      <c r="C28" s="163"/>
      <c r="D28" s="164"/>
      <c r="E28" s="17"/>
      <c r="F28" s="165">
        <f>+ROUND(+SUM(F25:F27),0)</f>
        <v>0</v>
      </c>
      <c r="G28" s="166">
        <f>+ROUND(+SUM(G25:G27),0)</f>
        <v>0</v>
      </c>
      <c r="H28" s="17"/>
      <c r="I28" s="165">
        <f>+ROUND(+SUM(I25:I27),0)</f>
        <v>0</v>
      </c>
      <c r="J28" s="166">
        <f>+ROUND(+SUM(J25:J27),0)</f>
        <v>0</v>
      </c>
      <c r="K28" s="109"/>
      <c r="L28" s="166">
        <f>+ROUND(+SUM(L25:L27),0)</f>
        <v>0</v>
      </c>
      <c r="M28" s="109"/>
      <c r="N28" s="167">
        <f>+ROUND(+SUM(N25:N27),0)</f>
        <v>0</v>
      </c>
      <c r="O28" s="111"/>
      <c r="P28" s="165">
        <f>+ROUND(+SUM(P25:P27),0)</f>
        <v>0</v>
      </c>
      <c r="Q28" s="166">
        <f>+ROUND(+SUM(Q25:Q27),0)</f>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f>+IF($P$2=0,$P35,0)</f>
        <v>0</v>
      </c>
      <c r="G35" s="166">
        <f>+IF($P$2=0,$Q35,0)</f>
        <v>0</v>
      </c>
      <c r="H35" s="17"/>
      <c r="I35" s="165">
        <f>+IF(OR($P$2=98,$P$2=42,$P$2=96,$P$2=97),$P35,0)</f>
        <v>0</v>
      </c>
      <c r="J35" s="166">
        <f>+IF(OR($P$2=98,$P$2=42,$P$2=96,$P$2=97),$Q35,0)</f>
        <v>0</v>
      </c>
      <c r="K35" s="109"/>
      <c r="L35" s="166">
        <f>+IF($P$2=33,$Q35,0)</f>
        <v>0</v>
      </c>
      <c r="M35" s="109"/>
      <c r="N35" s="167">
        <f t="shared" ref="N35:N40" si="6">+ROUND(+G35+J35+L35,0)</f>
        <v>0</v>
      </c>
      <c r="O35" s="111"/>
      <c r="P35" s="165">
        <f>+ROUND(+[1]OTCHET!E121+[1]OTCHET!E119,0)</f>
        <v>0</v>
      </c>
      <c r="Q35" s="166">
        <f>+ROUND(+[1]OTCHET!F121+[1]OTCHET!F119,0)</f>
        <v>0</v>
      </c>
      <c r="R35" s="52"/>
      <c r="S35" s="168" t="s">
        <v>69</v>
      </c>
      <c r="T35" s="169"/>
      <c r="U35" s="170"/>
      <c r="V35" s="90"/>
      <c r="W35" s="12"/>
      <c r="X35" s="12"/>
      <c r="Y35" s="12"/>
      <c r="Z35" s="12"/>
    </row>
    <row r="36" spans="1:26" s="13" customFormat="1" ht="15.75">
      <c r="A36" s="103"/>
      <c r="B36" s="211" t="s">
        <v>70</v>
      </c>
      <c r="C36" s="212"/>
      <c r="D36" s="213"/>
      <c r="E36" s="17"/>
      <c r="F36" s="214">
        <f>+IF($P$2=0,$P36,0)</f>
        <v>0</v>
      </c>
      <c r="G36" s="215">
        <f>+IF($P$2=0,$Q36,0)</f>
        <v>0</v>
      </c>
      <c r="H36" s="17"/>
      <c r="I36" s="214">
        <f>+IF(OR($P$2=98,$P$2=42,$P$2=96,$P$2=97),$P36,0)</f>
        <v>0</v>
      </c>
      <c r="J36" s="215">
        <f>+IF(OR($P$2=98,$P$2=42,$P$2=96,$P$2=97),$Q36,0)</f>
        <v>0</v>
      </c>
      <c r="K36" s="109"/>
      <c r="L36" s="215">
        <f>+IF($P$2=33,$Q36,0)</f>
        <v>0</v>
      </c>
      <c r="M36" s="109"/>
      <c r="N36" s="216">
        <f t="shared" si="6"/>
        <v>0</v>
      </c>
      <c r="O36" s="111"/>
      <c r="P36" s="214">
        <f>+ROUND([1]OTCHET!E122,0)</f>
        <v>0</v>
      </c>
      <c r="Q36" s="215">
        <f>+ROUND([1]OTCHET!F122,0)</f>
        <v>0</v>
      </c>
      <c r="R36" s="52"/>
      <c r="S36" s="217" t="s">
        <v>71</v>
      </c>
      <c r="T36" s="218"/>
      <c r="U36" s="219"/>
      <c r="V36" s="90"/>
      <c r="W36" s="12"/>
      <c r="X36" s="12"/>
      <c r="Y36" s="12"/>
      <c r="Z36" s="12"/>
    </row>
    <row r="37" spans="1:26" s="13" customFormat="1" ht="15.75">
      <c r="A37" s="103"/>
      <c r="B37" s="220" t="s">
        <v>72</v>
      </c>
      <c r="C37" s="221"/>
      <c r="D37" s="222"/>
      <c r="E37" s="17"/>
      <c r="F37" s="223">
        <f>+IF($P$2=0,$P37,0)</f>
        <v>0</v>
      </c>
      <c r="G37" s="224">
        <f>+IF($P$2=0,$Q37,0)</f>
        <v>0</v>
      </c>
      <c r="H37" s="17"/>
      <c r="I37" s="223">
        <f>+IF(OR($P$2=98,$P$2=42,$P$2=96,$P$2=97),$P37,0)</f>
        <v>0</v>
      </c>
      <c r="J37" s="224">
        <f>+IF(OR($P$2=98,$P$2=42,$P$2=96,$P$2=97),$Q37,0)</f>
        <v>0</v>
      </c>
      <c r="K37" s="109"/>
      <c r="L37" s="224">
        <f>+IF($P$2=33,$Q37,0)</f>
        <v>0</v>
      </c>
      <c r="M37" s="109"/>
      <c r="N37" s="225">
        <f t="shared" si="6"/>
        <v>0</v>
      </c>
      <c r="O37" s="111"/>
      <c r="P37" s="223">
        <f>+ROUND([1]OTCHET!E123,0)</f>
        <v>0</v>
      </c>
      <c r="Q37" s="224">
        <f>+ROUND([1]OTCHET!F123,0)</f>
        <v>0</v>
      </c>
      <c r="R37" s="52"/>
      <c r="S37" s="226" t="s">
        <v>73</v>
      </c>
      <c r="T37" s="227"/>
      <c r="U37" s="228"/>
      <c r="V37" s="90"/>
      <c r="W37" s="12"/>
      <c r="X37" s="12"/>
      <c r="Y37" s="12"/>
      <c r="Z37" s="12"/>
    </row>
    <row r="38" spans="1:26" s="13" customFormat="1" ht="15.75">
      <c r="A38" s="103"/>
      <c r="B38" s="229" t="s">
        <v>74</v>
      </c>
      <c r="C38" s="230"/>
      <c r="D38" s="231"/>
      <c r="E38" s="17"/>
      <c r="F38" s="232">
        <f>+IF($P$2=0,$P38,0)</f>
        <v>0</v>
      </c>
      <c r="G38" s="233">
        <f>+IF($P$2=0,$Q38,0)</f>
        <v>0</v>
      </c>
      <c r="H38" s="17"/>
      <c r="I38" s="232">
        <f>+IF(OR($P$2=98,$P$2=42,$P$2=96,$P$2=97),$P38,0)</f>
        <v>0</v>
      </c>
      <c r="J38" s="233">
        <f>+IF(OR($P$2=98,$P$2=42,$P$2=96,$P$2=97),$Q38,0)</f>
        <v>0</v>
      </c>
      <c r="K38" s="109"/>
      <c r="L38" s="233">
        <f>+IF($P$2=33,$Q38,0)</f>
        <v>0</v>
      </c>
      <c r="M38" s="109"/>
      <c r="N38" s="234">
        <f t="shared" si="6"/>
        <v>0</v>
      </c>
      <c r="O38" s="111"/>
      <c r="P38" s="232">
        <f>+ROUND([1]OTCHET!E124,0)</f>
        <v>0</v>
      </c>
      <c r="Q38" s="233">
        <f>+ROUND([1]OTCHET!F124,0)</f>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f>+IF($P$2=0,$P40,0)</f>
        <v>0</v>
      </c>
      <c r="G40" s="166">
        <f>+IF($P$2=0,$Q40,0)</f>
        <v>0</v>
      </c>
      <c r="H40" s="17"/>
      <c r="I40" s="165">
        <f>+IF(OR($P$2=98,$P$2=42,$P$2=96,$P$2=97),$P40,0)</f>
        <v>0</v>
      </c>
      <c r="J40" s="166">
        <f>+IF(OR($P$2=98,$P$2=42,$P$2=96,$P$2=97),$Q40,0)</f>
        <v>0</v>
      </c>
      <c r="K40" s="109"/>
      <c r="L40" s="166">
        <f>+IF($P$2=33,$Q40,0)</f>
        <v>0</v>
      </c>
      <c r="M40" s="109"/>
      <c r="N40" s="167">
        <f t="shared" si="6"/>
        <v>0</v>
      </c>
      <c r="O40" s="111"/>
      <c r="P40" s="165">
        <f>+ROUND([1]OTCHET!E117+[1]OTCHET!E118,0)</f>
        <v>0</v>
      </c>
      <c r="Q40" s="166">
        <f>+ROUND([1]OTCHET!F117+[1]OTCHET!F118,0)</f>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f>+IF($P$2=0,$P42,0)</f>
        <v>0</v>
      </c>
      <c r="G42" s="122">
        <f>+IF($P$2=0,$Q42,0)</f>
        <v>0</v>
      </c>
      <c r="H42" s="17"/>
      <c r="I42" s="121">
        <f>+IF(OR($P$2=98,$P$2=42,$P$2=96,$P$2=97),$P42,0)</f>
        <v>0</v>
      </c>
      <c r="J42" s="122">
        <f>+IF(OR($P$2=98,$P$2=42,$P$2=96,$P$2=97),$Q42,0)</f>
        <v>49584</v>
      </c>
      <c r="K42" s="109"/>
      <c r="L42" s="122">
        <f>+IF($P$2=33,$Q42,0)</f>
        <v>0</v>
      </c>
      <c r="M42" s="109"/>
      <c r="N42" s="123">
        <f>+ROUND(+G42+J42+L42,0)</f>
        <v>49584</v>
      </c>
      <c r="O42" s="111"/>
      <c r="P42" s="121">
        <f>+ROUND([1]OTCHET!E143+[1]OTCHET!E144+[1]OTCHET!E161+[1]OTCHET!E162,0)</f>
        <v>0</v>
      </c>
      <c r="Q42" s="122">
        <f>+ROUND([1]OTCHET!F143+[1]OTCHET!F144+[1]OTCHET!F161+[1]OTCHET!F162,0)</f>
        <v>49584</v>
      </c>
      <c r="R42" s="52"/>
      <c r="S42" s="126" t="s">
        <v>80</v>
      </c>
      <c r="T42" s="127"/>
      <c r="U42" s="128"/>
      <c r="V42" s="90"/>
      <c r="W42" s="12"/>
      <c r="X42" s="12"/>
      <c r="Y42" s="12"/>
      <c r="Z42" s="12"/>
    </row>
    <row r="43" spans="1:26" s="13" customFormat="1" ht="15.75">
      <c r="A43" s="103"/>
      <c r="B43" s="149" t="s">
        <v>81</v>
      </c>
      <c r="C43" s="150"/>
      <c r="D43" s="151"/>
      <c r="E43" s="17"/>
      <c r="F43" s="147">
        <f>+IF($P$2=0,$P43,0)</f>
        <v>0</v>
      </c>
      <c r="G43" s="148">
        <f>+IF($P$2=0,$Q43,0)</f>
        <v>0</v>
      </c>
      <c r="H43" s="17"/>
      <c r="I43" s="147">
        <f>+IF(OR($P$2=98,$P$2=42,$P$2=96,$P$2=97),$P43,0)</f>
        <v>0</v>
      </c>
      <c r="J43" s="148">
        <f>+IF(OR($P$2=98,$P$2=42,$P$2=96,$P$2=97),$Q43,0)</f>
        <v>0</v>
      </c>
      <c r="K43" s="109"/>
      <c r="L43" s="148">
        <f>+IF($P$2=33,$Q43,0)</f>
        <v>0</v>
      </c>
      <c r="M43" s="109"/>
      <c r="N43" s="134">
        <f>+ROUND(+G43+J43+L43,0)</f>
        <v>0</v>
      </c>
      <c r="O43" s="111"/>
      <c r="P43" s="147">
        <f>+ROUND(+SUM([1]OTCHET!E145:E150)+SUM([1]OTCHET!E163:E168),0)</f>
        <v>0</v>
      </c>
      <c r="Q43" s="148">
        <f>+ROUND(+SUM([1]OTCHET!F145:F150)+SUM([1]OTCHET!F163:F168),0)</f>
        <v>0</v>
      </c>
      <c r="R43" s="52"/>
      <c r="S43" s="152" t="s">
        <v>82</v>
      </c>
      <c r="T43" s="153"/>
      <c r="U43" s="154"/>
      <c r="V43" s="90"/>
      <c r="W43" s="12"/>
      <c r="X43" s="12"/>
      <c r="Y43" s="12"/>
      <c r="Z43" s="12"/>
    </row>
    <row r="44" spans="1:26" s="13" customFormat="1" ht="15.75">
      <c r="A44" s="103"/>
      <c r="B44" s="149" t="s">
        <v>83</v>
      </c>
      <c r="C44" s="150"/>
      <c r="D44" s="151"/>
      <c r="E44" s="17"/>
      <c r="F44" s="147">
        <f>+IF($P$2=0,$P44,0)</f>
        <v>0</v>
      </c>
      <c r="G44" s="148">
        <f>+IF($P$2=0,$Q44,0)</f>
        <v>0</v>
      </c>
      <c r="H44" s="17"/>
      <c r="I44" s="147">
        <f>+IF(OR($P$2=98,$P$2=42,$P$2=96,$P$2=97),$P44,0)</f>
        <v>0</v>
      </c>
      <c r="J44" s="148">
        <f>+IF(OR($P$2=98,$P$2=42,$P$2=96,$P$2=97),$Q44,0)</f>
        <v>0</v>
      </c>
      <c r="K44" s="109"/>
      <c r="L44" s="148">
        <f>+IF($P$2=33,$Q44,0)</f>
        <v>0</v>
      </c>
      <c r="M44" s="109"/>
      <c r="N44" s="134">
        <f>+ROUND(+G44+J44+L44,0)</f>
        <v>0</v>
      </c>
      <c r="O44" s="111"/>
      <c r="P44" s="147">
        <f>+ROUND([1]OTCHET!E151,0)</f>
        <v>0</v>
      </c>
      <c r="Q44" s="148">
        <f>+ROUND([1]OTCHET!F151,0)</f>
        <v>0</v>
      </c>
      <c r="R44" s="52"/>
      <c r="S44" s="152" t="s">
        <v>84</v>
      </c>
      <c r="T44" s="153"/>
      <c r="U44" s="154"/>
      <c r="V44" s="90"/>
      <c r="W44" s="12"/>
      <c r="X44" s="12"/>
      <c r="Y44" s="12"/>
      <c r="Z44" s="12"/>
    </row>
    <row r="45" spans="1:26" s="13" customFormat="1" ht="15.75">
      <c r="A45" s="103"/>
      <c r="B45" s="155" t="s">
        <v>85</v>
      </c>
      <c r="C45" s="156"/>
      <c r="D45" s="157"/>
      <c r="E45" s="17"/>
      <c r="F45" s="132">
        <f>+IF($P$2=0,$P45,0)</f>
        <v>0</v>
      </c>
      <c r="G45" s="133">
        <f>+IF($P$2=0,$Q45,0)</f>
        <v>0</v>
      </c>
      <c r="H45" s="17"/>
      <c r="I45" s="132">
        <f>+IF(OR($P$2=98,$P$2=42,$P$2=96,$P$2=97),$P45,0)</f>
        <v>0</v>
      </c>
      <c r="J45" s="133">
        <f>+IF(OR($P$2=98,$P$2=42,$P$2=96,$P$2=97),$Q45,0)</f>
        <v>0</v>
      </c>
      <c r="K45" s="109"/>
      <c r="L45" s="133">
        <f>+IF($P$2=33,$Q45,0)</f>
        <v>0</v>
      </c>
      <c r="M45" s="109"/>
      <c r="N45" s="158">
        <f>+ROUND(+G45+J45+L45,0)</f>
        <v>0</v>
      </c>
      <c r="O45" s="111"/>
      <c r="P45" s="132">
        <f>+ROUND([1]OTCHET!E139,0)</f>
        <v>0</v>
      </c>
      <c r="Q45" s="133">
        <f>+ROUND([1]OTCHET!F139,0)</f>
        <v>0</v>
      </c>
      <c r="R45" s="52"/>
      <c r="S45" s="159" t="s">
        <v>86</v>
      </c>
      <c r="T45" s="160"/>
      <c r="U45" s="161"/>
      <c r="V45" s="90"/>
      <c r="W45" s="12"/>
      <c r="X45" s="12"/>
      <c r="Y45" s="12"/>
      <c r="Z45" s="12"/>
    </row>
    <row r="46" spans="1:26" s="13" customFormat="1" ht="15.75">
      <c r="A46" s="103"/>
      <c r="B46" s="162" t="s">
        <v>87</v>
      </c>
      <c r="C46" s="163"/>
      <c r="D46" s="164"/>
      <c r="E46" s="17"/>
      <c r="F46" s="165">
        <f>+ROUND(+SUM(F42:F45),0)</f>
        <v>0</v>
      </c>
      <c r="G46" s="166">
        <f>+ROUND(+SUM(G42:G45),0)</f>
        <v>0</v>
      </c>
      <c r="H46" s="17"/>
      <c r="I46" s="165">
        <f>+ROUND(+SUM(I42:I45),0)</f>
        <v>0</v>
      </c>
      <c r="J46" s="166">
        <f>+ROUND(+SUM(J42:J45),0)</f>
        <v>49584</v>
      </c>
      <c r="K46" s="109"/>
      <c r="L46" s="166">
        <f>+ROUND(+SUM(L42:L45),0)</f>
        <v>0</v>
      </c>
      <c r="M46" s="109"/>
      <c r="N46" s="167">
        <f>+ROUND(+SUM(N42:N45),0)</f>
        <v>49584</v>
      </c>
      <c r="O46" s="111"/>
      <c r="P46" s="165">
        <f>+ROUND(+SUM(P42:P45),0)</f>
        <v>0</v>
      </c>
      <c r="Q46" s="166">
        <f>+ROUND(+SUM(Q42:Q45),0)</f>
        <v>49584</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f>+ROUND(F23+F28+F35+F40+F46,0)</f>
        <v>0</v>
      </c>
      <c r="G48" s="252">
        <f>+ROUND(G23+G28+G35+G40+G46,0)</f>
        <v>0</v>
      </c>
      <c r="H48" s="17"/>
      <c r="I48" s="251">
        <f>+ROUND(I23+I28+I35+I40+I46,0)</f>
        <v>0</v>
      </c>
      <c r="J48" s="252">
        <f>+ROUND(J23+J28+J35+J40+J46,0)</f>
        <v>49584</v>
      </c>
      <c r="K48" s="109"/>
      <c r="L48" s="252">
        <f>+ROUND(L23+L28+L35+L40+L46,0)</f>
        <v>0</v>
      </c>
      <c r="M48" s="109"/>
      <c r="N48" s="253">
        <f>+ROUND(N23+N28+N35+N40+N46,0)</f>
        <v>49584</v>
      </c>
      <c r="O48" s="254"/>
      <c r="P48" s="251">
        <f>+ROUND(P23+P28+P35+P40+P46,0)</f>
        <v>0</v>
      </c>
      <c r="Q48" s="252">
        <f>+ROUND(Q23+Q28+Q35+Q40+Q46,0)</f>
        <v>49584</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f>+IF($P$2=0,$P51,0)</f>
        <v>0</v>
      </c>
      <c r="G51" s="116">
        <f>+IF($P$2=0,$Q51,0)</f>
        <v>0</v>
      </c>
      <c r="H51" s="17"/>
      <c r="I51" s="115">
        <f>+IF(OR($P$2=98,$P$2=42,$P$2=96,$P$2=97),$P51,0)</f>
        <v>23200</v>
      </c>
      <c r="J51" s="116">
        <f>+IF(OR($P$2=98,$P$2=42,$P$2=96,$P$2=97),$Q51,0)</f>
        <v>23200</v>
      </c>
      <c r="K51" s="109"/>
      <c r="L51" s="116">
        <f>+IF($P$2=33,$Q51,0)</f>
        <v>0</v>
      </c>
      <c r="M51" s="109"/>
      <c r="N51" s="175">
        <f>+ROUND(+G51+J51+L51,0)</f>
        <v>23200</v>
      </c>
      <c r="O51" s="111"/>
      <c r="P51" s="115">
        <f>+ROUND([1]OTCHET!E205-SUM([1]OTCHET!E217:E219)+[1]OTCHET!E271+IF(+OR([1]OTCHET!$F$12="5500",[1]OTCHET!$F$12="5600"),0,+[1]OTCHET!E297),0)</f>
        <v>23200</v>
      </c>
      <c r="Q51" s="116">
        <f>+ROUND([1]OTCHET!F205-SUM([1]OTCHET!F217:F219)+[1]OTCHET!F271+IF(+OR([1]OTCHET!$F$12="5500",[1]OTCHET!$F$12="5600"),0,+[1]OTCHET!F297),0)</f>
        <v>23200</v>
      </c>
      <c r="R51" s="52"/>
      <c r="S51" s="126" t="s">
        <v>94</v>
      </c>
      <c r="T51" s="127"/>
      <c r="U51" s="128"/>
      <c r="V51" s="90"/>
      <c r="W51" s="12"/>
      <c r="X51" s="12"/>
      <c r="Y51" s="12"/>
      <c r="Z51" s="12"/>
    </row>
    <row r="52" spans="1:26" s="13" customFormat="1" ht="15.75">
      <c r="A52" s="103"/>
      <c r="B52" s="149" t="s">
        <v>95</v>
      </c>
      <c r="C52" s="150"/>
      <c r="D52" s="151"/>
      <c r="E52" s="17"/>
      <c r="F52" s="132">
        <f>+IF($P$2=0,$P52,0)</f>
        <v>0</v>
      </c>
      <c r="G52" s="133">
        <f>+IF($P$2=0,$Q52,0)</f>
        <v>0</v>
      </c>
      <c r="H52" s="17"/>
      <c r="I52" s="132">
        <f>+IF(OR($P$2=98,$P$2=42,$P$2=96,$P$2=97),$P52,0)</f>
        <v>0</v>
      </c>
      <c r="J52" s="133">
        <f>+IF(OR($P$2=98,$P$2=42,$P$2=96,$P$2=97),$Q52,0)</f>
        <v>0</v>
      </c>
      <c r="K52" s="109"/>
      <c r="L52" s="133">
        <f>+IF($P$2=33,$Q52,0)</f>
        <v>0</v>
      </c>
      <c r="M52" s="109"/>
      <c r="N52" s="158">
        <f>+ROUND(+G52+J52+L52,0)</f>
        <v>0</v>
      </c>
      <c r="O52" s="111"/>
      <c r="P52" s="132">
        <f>+ROUND(+SUM([1]OTCHET!E217:E219),0)</f>
        <v>0</v>
      </c>
      <c r="Q52" s="133">
        <f>+ROUND(+SUM([1]OTCHET!F217:F219),0)</f>
        <v>0</v>
      </c>
      <c r="R52" s="52"/>
      <c r="S52" s="152" t="s">
        <v>96</v>
      </c>
      <c r="T52" s="153"/>
      <c r="U52" s="154"/>
      <c r="V52" s="90"/>
      <c r="W52" s="12"/>
      <c r="X52" s="12"/>
      <c r="Y52" s="12"/>
      <c r="Z52" s="12"/>
    </row>
    <row r="53" spans="1:26" s="13" customFormat="1" ht="15.75">
      <c r="A53" s="103"/>
      <c r="B53" s="149" t="s">
        <v>97</v>
      </c>
      <c r="C53" s="150"/>
      <c r="D53" s="151"/>
      <c r="E53" s="17"/>
      <c r="F53" s="132">
        <f>+IF($P$2=0,$P53,0)</f>
        <v>0</v>
      </c>
      <c r="G53" s="133">
        <f>+IF($P$2=0,$Q53,0)</f>
        <v>0</v>
      </c>
      <c r="H53" s="17"/>
      <c r="I53" s="132">
        <f>+IF(OR($P$2=98,$P$2=42,$P$2=96,$P$2=97),$P53,0)</f>
        <v>0</v>
      </c>
      <c r="J53" s="133">
        <f>+IF(OR($P$2=98,$P$2=42,$P$2=96,$P$2=97),$Q53,0)</f>
        <v>0</v>
      </c>
      <c r="K53" s="109"/>
      <c r="L53" s="133">
        <f>+IF($P$2=33,$Q53,0)</f>
        <v>0</v>
      </c>
      <c r="M53" s="109"/>
      <c r="N53" s="158">
        <f>+ROUND(+G53+J53+L53,0)</f>
        <v>0</v>
      </c>
      <c r="O53" s="111"/>
      <c r="P53" s="132">
        <f>+ROUND([1]OTCHET!E223,0)</f>
        <v>0</v>
      </c>
      <c r="Q53" s="133">
        <f>+ROUND([1]OTCHET!F223,0)</f>
        <v>0</v>
      </c>
      <c r="R53" s="52"/>
      <c r="S53" s="152" t="s">
        <v>98</v>
      </c>
      <c r="T53" s="153"/>
      <c r="U53" s="154"/>
      <c r="V53" s="90"/>
      <c r="W53" s="12"/>
      <c r="X53" s="12"/>
      <c r="Y53" s="12"/>
      <c r="Z53" s="12"/>
    </row>
    <row r="54" spans="1:26" s="13" customFormat="1" ht="15.75">
      <c r="A54" s="103"/>
      <c r="B54" s="149" t="s">
        <v>99</v>
      </c>
      <c r="C54" s="150"/>
      <c r="D54" s="151"/>
      <c r="E54" s="17"/>
      <c r="F54" s="132">
        <f>+IF($P$2=0,$P54,0)</f>
        <v>0</v>
      </c>
      <c r="G54" s="133">
        <f>+IF($P$2=0,$Q54,0)</f>
        <v>0</v>
      </c>
      <c r="H54" s="17"/>
      <c r="I54" s="132">
        <f>+IF(OR($P$2=98,$P$2=42,$P$2=96,$P$2=97),$P54,0)</f>
        <v>12030</v>
      </c>
      <c r="J54" s="133">
        <f>+IF(OR($P$2=98,$P$2=42,$P$2=96,$P$2=97),$Q54,0)</f>
        <v>12030</v>
      </c>
      <c r="K54" s="109"/>
      <c r="L54" s="133">
        <f>+IF($P$2=33,$Q54,0)</f>
        <v>0</v>
      </c>
      <c r="M54" s="109"/>
      <c r="N54" s="158">
        <f>+ROUND(+G54+J54+L54,0)</f>
        <v>12030</v>
      </c>
      <c r="O54" s="111"/>
      <c r="P54" s="132">
        <f>+ROUND([1]OTCHET!E187+[1]OTCHET!E190,0)</f>
        <v>12030</v>
      </c>
      <c r="Q54" s="133">
        <f>+ROUND([1]OTCHET!F187+[1]OTCHET!F190,0)</f>
        <v>12030</v>
      </c>
      <c r="R54" s="52"/>
      <c r="S54" s="152" t="s">
        <v>100</v>
      </c>
      <c r="T54" s="153"/>
      <c r="U54" s="154"/>
      <c r="V54" s="90"/>
      <c r="W54" s="12"/>
      <c r="X54" s="12"/>
      <c r="Y54" s="12"/>
      <c r="Z54" s="12"/>
    </row>
    <row r="55" spans="1:26" s="13" customFormat="1" ht="15.75">
      <c r="A55" s="103"/>
      <c r="B55" s="155" t="s">
        <v>101</v>
      </c>
      <c r="C55" s="156"/>
      <c r="D55" s="157"/>
      <c r="E55" s="17"/>
      <c r="F55" s="132">
        <f>+IF($P$2=0,$P55,0)</f>
        <v>0</v>
      </c>
      <c r="G55" s="133">
        <f>+IF($P$2=0,$Q55,0)</f>
        <v>0</v>
      </c>
      <c r="H55" s="17"/>
      <c r="I55" s="132">
        <f>+IF(OR($P$2=98,$P$2=42,$P$2=96,$P$2=97),$P55,0)</f>
        <v>1485</v>
      </c>
      <c r="J55" s="133">
        <f>+IF(OR($P$2=98,$P$2=42,$P$2=96,$P$2=97),$Q55,0)</f>
        <v>1485</v>
      </c>
      <c r="K55" s="109"/>
      <c r="L55" s="133">
        <f>+IF($P$2=33,$Q55,0)</f>
        <v>0</v>
      </c>
      <c r="M55" s="109"/>
      <c r="N55" s="158">
        <f>+ROUND(+G55+J55+L55,0)</f>
        <v>1485</v>
      </c>
      <c r="O55" s="111"/>
      <c r="P55" s="132">
        <f>+ROUND([1]OTCHET!E196+[1]OTCHET!E204,0)</f>
        <v>1485</v>
      </c>
      <c r="Q55" s="133">
        <f>+ROUND([1]OTCHET!F196+[1]OTCHET!F204,0)</f>
        <v>1485</v>
      </c>
      <c r="R55" s="52"/>
      <c r="S55" s="159" t="s">
        <v>102</v>
      </c>
      <c r="T55" s="160"/>
      <c r="U55" s="161"/>
      <c r="V55" s="90"/>
      <c r="W55" s="12"/>
      <c r="X55" s="12"/>
      <c r="Y55" s="12"/>
      <c r="Z55" s="12"/>
    </row>
    <row r="56" spans="1:26" s="13" customFormat="1" ht="15.75">
      <c r="A56" s="103"/>
      <c r="B56" s="259" t="s">
        <v>103</v>
      </c>
      <c r="C56" s="260"/>
      <c r="D56" s="261"/>
      <c r="E56" s="17"/>
      <c r="F56" s="262">
        <f>+ROUND(+SUM(F51:F55),0)</f>
        <v>0</v>
      </c>
      <c r="G56" s="263">
        <f>+ROUND(+SUM(G51:G55),0)</f>
        <v>0</v>
      </c>
      <c r="H56" s="17"/>
      <c r="I56" s="262">
        <f>+ROUND(+SUM(I51:I55),0)</f>
        <v>36715</v>
      </c>
      <c r="J56" s="263">
        <f>+ROUND(+SUM(J51:J55),0)</f>
        <v>36715</v>
      </c>
      <c r="K56" s="109"/>
      <c r="L56" s="263">
        <f>+ROUND(+SUM(L51:L55),0)</f>
        <v>0</v>
      </c>
      <c r="M56" s="109"/>
      <c r="N56" s="264">
        <f>+ROUND(+SUM(N51:N55),0)</f>
        <v>36715</v>
      </c>
      <c r="O56" s="111"/>
      <c r="P56" s="262">
        <f>+ROUND(+SUM(P51:P55),0)</f>
        <v>36715</v>
      </c>
      <c r="Q56" s="263">
        <f>+ROUND(+SUM(Q51:Q55),0)</f>
        <v>36715</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f>+IF($P$2=0,$P58,0)</f>
        <v>0</v>
      </c>
      <c r="G58" s="116">
        <f>+IF($P$2=0,$Q58,0)</f>
        <v>0</v>
      </c>
      <c r="H58" s="17"/>
      <c r="I58" s="115">
        <f>+IF(OR($P$2=98,$P$2=42,$P$2=96,$P$2=97),$P58,0)</f>
        <v>0</v>
      </c>
      <c r="J58" s="116">
        <f>+IF(OR($P$2=98,$P$2=42,$P$2=96,$P$2=97),$Q58,0)</f>
        <v>0</v>
      </c>
      <c r="K58" s="109"/>
      <c r="L58" s="116">
        <f>+IF($P$2=33,$Q58,0)</f>
        <v>0</v>
      </c>
      <c r="M58" s="109"/>
      <c r="N58" s="175">
        <f>+ROUND(+G58+J58+L58,0)</f>
        <v>0</v>
      </c>
      <c r="O58" s="111"/>
      <c r="P58" s="115">
        <f>+ROUND([1]OTCHET!E287,0)</f>
        <v>0</v>
      </c>
      <c r="Q58" s="116">
        <f>+ROUND([1]OTCHET!F287,0)</f>
        <v>0</v>
      </c>
      <c r="R58" s="52"/>
      <c r="S58" s="126" t="s">
        <v>107</v>
      </c>
      <c r="T58" s="127"/>
      <c r="U58" s="128"/>
      <c r="V58" s="90"/>
      <c r="W58" s="12"/>
      <c r="X58" s="12"/>
      <c r="Y58" s="12"/>
      <c r="Z58" s="12"/>
    </row>
    <row r="59" spans="1:26" s="13" customFormat="1" ht="15.75">
      <c r="A59" s="103"/>
      <c r="B59" s="149" t="s">
        <v>108</v>
      </c>
      <c r="C59" s="150"/>
      <c r="D59" s="151"/>
      <c r="E59" s="17"/>
      <c r="F59" s="132">
        <f>+IF($P$2=0,$P59,0)</f>
        <v>0</v>
      </c>
      <c r="G59" s="133">
        <f>+IF($P$2=0,$Q59,0)</f>
        <v>0</v>
      </c>
      <c r="H59" s="17"/>
      <c r="I59" s="132">
        <f>+IF(OR($P$2=98,$P$2=42,$P$2=96,$P$2=97),$P59,0)</f>
        <v>0</v>
      </c>
      <c r="J59" s="133">
        <f>+IF(OR($P$2=98,$P$2=42,$P$2=96,$P$2=97),$Q59,0)</f>
        <v>0</v>
      </c>
      <c r="K59" s="109"/>
      <c r="L59" s="133">
        <f>+IF($P$2=33,$Q59,0)</f>
        <v>0</v>
      </c>
      <c r="M59" s="109"/>
      <c r="N59" s="158">
        <f>+ROUND(+G59+J59+L59,0)</f>
        <v>0</v>
      </c>
      <c r="O59" s="111"/>
      <c r="P59" s="132">
        <f>+ROUND(+[1]OTCHET!E275+[1]OTCHET!E276,0)</f>
        <v>0</v>
      </c>
      <c r="Q59" s="133">
        <f>+ROUND(+[1]OTCHET!F275+[1]OTCHET!F276,0)</f>
        <v>0</v>
      </c>
      <c r="R59" s="52"/>
      <c r="S59" s="152" t="s">
        <v>109</v>
      </c>
      <c r="T59" s="153"/>
      <c r="U59" s="154"/>
      <c r="V59" s="90"/>
      <c r="W59" s="12"/>
      <c r="X59" s="12"/>
      <c r="Y59" s="12"/>
      <c r="Z59" s="12"/>
    </row>
    <row r="60" spans="1:26" s="13" customFormat="1" ht="15.75">
      <c r="A60" s="103"/>
      <c r="B60" s="149" t="s">
        <v>110</v>
      </c>
      <c r="C60" s="150"/>
      <c r="D60" s="151"/>
      <c r="E60" s="17"/>
      <c r="F60" s="132">
        <f>+IF($P$2=0,$P60,0)</f>
        <v>0</v>
      </c>
      <c r="G60" s="133">
        <f>+IF($P$2=0,$Q60,0)</f>
        <v>0</v>
      </c>
      <c r="H60" s="17"/>
      <c r="I60" s="132">
        <f>+IF(OR($P$2=98,$P$2=42,$P$2=96,$P$2=97),$P60,0)</f>
        <v>0</v>
      </c>
      <c r="J60" s="133">
        <f>+IF(OR($P$2=98,$P$2=42,$P$2=96,$P$2=97),$Q60,0)</f>
        <v>0</v>
      </c>
      <c r="K60" s="109"/>
      <c r="L60" s="133">
        <f>+IF($P$2=33,$Q60,0)</f>
        <v>0</v>
      </c>
      <c r="M60" s="109"/>
      <c r="N60" s="158">
        <f>+ROUND(+G60+J60+L60,0)</f>
        <v>0</v>
      </c>
      <c r="O60" s="111"/>
      <c r="P60" s="132">
        <f>+ROUND([1]OTCHET!E284,0)</f>
        <v>0</v>
      </c>
      <c r="Q60" s="133">
        <f>+ROUND([1]OTCHET!F284,0)</f>
        <v>0</v>
      </c>
      <c r="R60" s="52"/>
      <c r="S60" s="152" t="s">
        <v>111</v>
      </c>
      <c r="T60" s="153"/>
      <c r="U60" s="154"/>
      <c r="V60" s="90"/>
      <c r="W60" s="12"/>
      <c r="X60" s="12"/>
      <c r="Y60" s="12"/>
      <c r="Z60" s="12"/>
    </row>
    <row r="61" spans="1:26" s="13" customFormat="1" ht="15.75">
      <c r="A61" s="103"/>
      <c r="B61" s="155" t="s">
        <v>112</v>
      </c>
      <c r="C61" s="156"/>
      <c r="D61" s="157"/>
      <c r="E61" s="17"/>
      <c r="F61" s="265">
        <f>+IF($P$2=0,$P61,0)</f>
        <v>0</v>
      </c>
      <c r="G61" s="266">
        <f>+IF($P$2=0,$Q61,0)</f>
        <v>0</v>
      </c>
      <c r="H61" s="17"/>
      <c r="I61" s="265">
        <f>+IF(OR($P$2=98,$P$2=42,$P$2=96,$P$2=97),$P61,0)</f>
        <v>0</v>
      </c>
      <c r="J61" s="266">
        <f>+IF(OR($P$2=98,$P$2=42,$P$2=96,$P$2=97),$Q61,0)</f>
        <v>0</v>
      </c>
      <c r="K61" s="109"/>
      <c r="L61" s="266">
        <f>+IF($P$2=33,$Q61,0)</f>
        <v>0</v>
      </c>
      <c r="M61" s="109"/>
      <c r="N61" s="267">
        <f>+ROUND(+G61+J61+L61,0)</f>
        <v>0</v>
      </c>
      <c r="O61" s="111"/>
      <c r="P61" s="265">
        <f>+ROUND([1]OTCHET!E293,0)</f>
        <v>0</v>
      </c>
      <c r="Q61" s="266">
        <f>+ROUND([1]OTCHET!F293,0)</f>
        <v>0</v>
      </c>
      <c r="R61" s="52"/>
      <c r="S61" s="159" t="s">
        <v>113</v>
      </c>
      <c r="T61" s="160"/>
      <c r="U61" s="161"/>
      <c r="V61" s="90"/>
      <c r="W61" s="12"/>
      <c r="X61" s="12"/>
      <c r="Y61" s="12"/>
      <c r="Z61" s="12"/>
    </row>
    <row r="62" spans="1:26" s="13" customFormat="1" ht="15.75">
      <c r="A62" s="103"/>
      <c r="B62" s="138" t="s">
        <v>114</v>
      </c>
      <c r="C62" s="268"/>
      <c r="D62" s="269"/>
      <c r="E62" s="17"/>
      <c r="F62" s="270">
        <f>+IF($P$2=0,$P62,0)</f>
        <v>0</v>
      </c>
      <c r="G62" s="271">
        <f>+IF($P$2=0,$Q62,0)</f>
        <v>0</v>
      </c>
      <c r="H62" s="17"/>
      <c r="I62" s="270">
        <f>+IF(OR($P$2=98,$P$2=42,$P$2=96,$P$2=97),$P62,0)</f>
        <v>0</v>
      </c>
      <c r="J62" s="271">
        <f>+IF(OR($P$2=98,$P$2=42,$P$2=96,$P$2=97),$Q62,0)</f>
        <v>0</v>
      </c>
      <c r="K62" s="109"/>
      <c r="L62" s="271">
        <f>+IF($P$2=33,$Q62,0)</f>
        <v>0</v>
      </c>
      <c r="M62" s="109"/>
      <c r="N62" s="272">
        <f>+ROUND(+G62+J62+L62,0)</f>
        <v>0</v>
      </c>
      <c r="O62" s="111"/>
      <c r="P62" s="270">
        <f>+ROUND([1]OTCHET!E296,0)</f>
        <v>0</v>
      </c>
      <c r="Q62" s="271">
        <f>+ROUND([1]OTCHET!F296,0)</f>
        <v>0</v>
      </c>
      <c r="R62" s="52"/>
      <c r="S62" s="273" t="s">
        <v>115</v>
      </c>
      <c r="T62" s="274"/>
      <c r="U62" s="275"/>
      <c r="V62" s="90"/>
      <c r="W62" s="12"/>
      <c r="X62" s="12"/>
      <c r="Y62" s="12"/>
      <c r="Z62" s="12"/>
    </row>
    <row r="63" spans="1:26" s="13" customFormat="1" ht="15.75">
      <c r="A63" s="103"/>
      <c r="B63" s="259" t="s">
        <v>116</v>
      </c>
      <c r="C63" s="260"/>
      <c r="D63" s="261"/>
      <c r="E63" s="17"/>
      <c r="F63" s="262">
        <f>+ROUND(+SUM(F58:F61),0)</f>
        <v>0</v>
      </c>
      <c r="G63" s="263">
        <f>+ROUND(+SUM(G58:G61),0)</f>
        <v>0</v>
      </c>
      <c r="H63" s="17"/>
      <c r="I63" s="262">
        <f>+ROUND(+SUM(I58:I61),0)</f>
        <v>0</v>
      </c>
      <c r="J63" s="263">
        <f>+ROUND(+SUM(J58:J61),0)</f>
        <v>0</v>
      </c>
      <c r="K63" s="109"/>
      <c r="L63" s="263">
        <f>+ROUND(+SUM(L58:L61),0)</f>
        <v>0</v>
      </c>
      <c r="M63" s="109"/>
      <c r="N63" s="264">
        <f>+ROUND(+SUM(N58:N61),0)</f>
        <v>0</v>
      </c>
      <c r="O63" s="111"/>
      <c r="P63" s="262">
        <f>+ROUND(+SUM(P58:P61),0)</f>
        <v>0</v>
      </c>
      <c r="Q63" s="263">
        <f>+ROUND(+SUM(Q58:Q61),0)</f>
        <v>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f>+IF($P$2=0,$P65,0)</f>
        <v>0</v>
      </c>
      <c r="G65" s="116">
        <f>+IF($P$2=0,$Q65,0)</f>
        <v>0</v>
      </c>
      <c r="H65" s="17"/>
      <c r="I65" s="115">
        <f>+IF(OR($P$2=98,$P$2=42,$P$2=96,$P$2=97),$P65,0)</f>
        <v>0</v>
      </c>
      <c r="J65" s="116">
        <f>+IF(OR($P$2=98,$P$2=42,$P$2=96,$P$2=97),$Q65,0)</f>
        <v>0</v>
      </c>
      <c r="K65" s="109"/>
      <c r="L65" s="116">
        <f>+IF($P$2=33,$Q65,0)</f>
        <v>0</v>
      </c>
      <c r="M65" s="109"/>
      <c r="N65" s="175">
        <f>+ROUND(+G65+J65+L65,0)</f>
        <v>0</v>
      </c>
      <c r="O65" s="111"/>
      <c r="P65" s="115">
        <f>+ROUND([1]OTCHET!E227+[1]OTCHET!E233+SUM([1]OTCHET!E236:E239),0)</f>
        <v>0</v>
      </c>
      <c r="Q65" s="116">
        <f>+ROUND([1]OTCHET!F227+[1]OTCHET!F233+SUM([1]OTCHET!F236:F239),0)</f>
        <v>0</v>
      </c>
      <c r="R65" s="52"/>
      <c r="S65" s="126" t="s">
        <v>120</v>
      </c>
      <c r="T65" s="127"/>
      <c r="U65" s="128"/>
      <c r="V65" s="90"/>
      <c r="W65" s="12"/>
      <c r="X65" s="12"/>
      <c r="Y65" s="12"/>
      <c r="Z65" s="12"/>
    </row>
    <row r="66" spans="1:26" s="13" customFormat="1" ht="15.75">
      <c r="A66" s="103"/>
      <c r="B66" s="155" t="s">
        <v>121</v>
      </c>
      <c r="C66" s="156"/>
      <c r="D66" s="157"/>
      <c r="E66" s="17"/>
      <c r="F66" s="132">
        <f>+IF($P$2=0,$P66,0)</f>
        <v>0</v>
      </c>
      <c r="G66" s="133">
        <f>+IF($P$2=0,$Q66,0)</f>
        <v>0</v>
      </c>
      <c r="H66" s="17"/>
      <c r="I66" s="132">
        <f>+IF(OR($P$2=98,$P$2=42,$P$2=96,$P$2=97),$P66,0)</f>
        <v>0</v>
      </c>
      <c r="J66" s="133">
        <f>+IF(OR($P$2=98,$P$2=42,$P$2=96,$P$2=97),$Q66,0)</f>
        <v>0</v>
      </c>
      <c r="K66" s="109"/>
      <c r="L66" s="133">
        <f>+IF($P$2=33,$Q66,0)</f>
        <v>0</v>
      </c>
      <c r="M66" s="109"/>
      <c r="N66" s="158">
        <f>+ROUND(+G66+J66+L66,0)</f>
        <v>0</v>
      </c>
      <c r="O66" s="111"/>
      <c r="P66" s="132">
        <f>+ROUND([1]OTCHET!E240,0)</f>
        <v>0</v>
      </c>
      <c r="Q66" s="133">
        <f>+ROUND([1]OTCHET!F240,0)</f>
        <v>0</v>
      </c>
      <c r="R66" s="52"/>
      <c r="S66" s="152" t="s">
        <v>122</v>
      </c>
      <c r="T66" s="153"/>
      <c r="U66" s="154"/>
      <c r="V66" s="90"/>
      <c r="W66" s="12"/>
      <c r="X66" s="12"/>
      <c r="Y66" s="12"/>
      <c r="Z66" s="12"/>
    </row>
    <row r="67" spans="1:26" s="13" customFormat="1" ht="15.75">
      <c r="A67" s="103"/>
      <c r="B67" s="259" t="s">
        <v>123</v>
      </c>
      <c r="C67" s="260"/>
      <c r="D67" s="261"/>
      <c r="E67" s="17"/>
      <c r="F67" s="262">
        <f>+ROUND(+SUM(F65:F66),0)</f>
        <v>0</v>
      </c>
      <c r="G67" s="263">
        <f>+ROUND(+SUM(G65:G66),0)</f>
        <v>0</v>
      </c>
      <c r="H67" s="17"/>
      <c r="I67" s="262">
        <f>+ROUND(+SUM(I65:I66),0)</f>
        <v>0</v>
      </c>
      <c r="J67" s="263">
        <f>+ROUND(+SUM(J65:J66),0)</f>
        <v>0</v>
      </c>
      <c r="K67" s="109"/>
      <c r="L67" s="263">
        <f>+ROUND(+SUM(L65:L66),0)</f>
        <v>0</v>
      </c>
      <c r="M67" s="109"/>
      <c r="N67" s="264">
        <f>+ROUND(+SUM(N65:N66),0)</f>
        <v>0</v>
      </c>
      <c r="O67" s="111"/>
      <c r="P67" s="262">
        <f>+ROUND(+SUM(P65:P66),0)</f>
        <v>0</v>
      </c>
      <c r="Q67" s="263">
        <f>+ROUND(+SUM(Q65:Q66),0)</f>
        <v>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f>+IF($P$2=0,$P69,0)</f>
        <v>0</v>
      </c>
      <c r="G69" s="116">
        <f>+IF($P$2=0,$Q69,0)</f>
        <v>0</v>
      </c>
      <c r="H69" s="17"/>
      <c r="I69" s="115">
        <f>+IF(OR($P$2=98,$P$2=42,$P$2=96,$P$2=97),$P69,0)</f>
        <v>0</v>
      </c>
      <c r="J69" s="116">
        <f>+IF(OR($P$2=98,$P$2=42,$P$2=96,$P$2=97),$Q69,0)</f>
        <v>0</v>
      </c>
      <c r="K69" s="109"/>
      <c r="L69" s="116">
        <f>+IF($P$2=33,$Q69,0)</f>
        <v>0</v>
      </c>
      <c r="M69" s="109"/>
      <c r="N69" s="175">
        <f>+ROUND(+G69+J69+L69,0)</f>
        <v>0</v>
      </c>
      <c r="O69" s="111"/>
      <c r="P69" s="115">
        <f>+ROUND(+SUM([1]OTCHET!E255:E258)+IF(+OR([1]OTCHET!$F$12="5500",[1]OTCHET!$F$12="5600"),+[1]OTCHET!E297,0),0)</f>
        <v>0</v>
      </c>
      <c r="Q69" s="116">
        <f>+ROUND(+SUM([1]OTCHET!F255:F258)+IF(+OR([1]OTCHET!$F$12="5500",[1]OTCHET!$F$12="5600"),+[1]OTCHET!F297,0),0)</f>
        <v>0</v>
      </c>
      <c r="R69" s="52"/>
      <c r="S69" s="126" t="s">
        <v>127</v>
      </c>
      <c r="T69" s="127"/>
      <c r="U69" s="128"/>
      <c r="V69" s="90"/>
      <c r="W69" s="12"/>
      <c r="X69" s="12"/>
      <c r="Y69" s="12"/>
      <c r="Z69" s="12"/>
    </row>
    <row r="70" spans="1:26" s="13" customFormat="1" ht="15.75">
      <c r="A70" s="103"/>
      <c r="B70" s="155" t="s">
        <v>128</v>
      </c>
      <c r="C70" s="156"/>
      <c r="D70" s="157"/>
      <c r="E70" s="17"/>
      <c r="F70" s="132">
        <f>+IF($P$2=0,$P70,0)</f>
        <v>0</v>
      </c>
      <c r="G70" s="133">
        <f>+IF($P$2=0,$Q70,0)</f>
        <v>0</v>
      </c>
      <c r="H70" s="17"/>
      <c r="I70" s="132">
        <f>+IF(OR($P$2=98,$P$2=42,$P$2=96,$P$2=97),$P70,0)</f>
        <v>0</v>
      </c>
      <c r="J70" s="133">
        <f>+IF(OR($P$2=98,$P$2=42,$P$2=96,$P$2=97),$Q70,0)</f>
        <v>0</v>
      </c>
      <c r="K70" s="109"/>
      <c r="L70" s="133">
        <f>+IF($P$2=33,$Q70,0)</f>
        <v>0</v>
      </c>
      <c r="M70" s="109"/>
      <c r="N70" s="158">
        <f>+ROUND(+G70+J70+L70,0)</f>
        <v>0</v>
      </c>
      <c r="O70" s="111"/>
      <c r="P70" s="132">
        <f>+ROUND(+[1]OTCHET!E292,0)</f>
        <v>0</v>
      </c>
      <c r="Q70" s="133">
        <f>+ROUND(+[1]OTCHET!F292,0)</f>
        <v>0</v>
      </c>
      <c r="R70" s="52"/>
      <c r="S70" s="152" t="s">
        <v>129</v>
      </c>
      <c r="T70" s="153"/>
      <c r="U70" s="154"/>
      <c r="V70" s="90"/>
      <c r="W70" s="12"/>
      <c r="X70" s="12"/>
      <c r="Y70" s="12"/>
      <c r="Z70" s="12"/>
    </row>
    <row r="71" spans="1:26" s="13" customFormat="1" ht="15.75">
      <c r="A71" s="103"/>
      <c r="B71" s="259" t="s">
        <v>130</v>
      </c>
      <c r="C71" s="260"/>
      <c r="D71" s="261"/>
      <c r="E71" s="17"/>
      <c r="F71" s="262">
        <f>+ROUND(+SUM(F69:F70),0)</f>
        <v>0</v>
      </c>
      <c r="G71" s="263">
        <f>+ROUND(+SUM(G69:G70),0)</f>
        <v>0</v>
      </c>
      <c r="H71" s="17"/>
      <c r="I71" s="262">
        <f>+ROUND(+SUM(I69:I70),0)</f>
        <v>0</v>
      </c>
      <c r="J71" s="263">
        <f>+ROUND(+SUM(J69:J70),0)</f>
        <v>0</v>
      </c>
      <c r="K71" s="109"/>
      <c r="L71" s="263">
        <f>+ROUND(+SUM(L69:L70),0)</f>
        <v>0</v>
      </c>
      <c r="M71" s="109"/>
      <c r="N71" s="264">
        <f>+ROUND(+SUM(N69:N70),0)</f>
        <v>0</v>
      </c>
      <c r="O71" s="111"/>
      <c r="P71" s="262">
        <f>+ROUND(+SUM(P69:P70),0)</f>
        <v>0</v>
      </c>
      <c r="Q71" s="263">
        <f>+ROUND(+SUM(Q69:Q70),0)</f>
        <v>0</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f>+IF($P$2=0,$P73,0)</f>
        <v>0</v>
      </c>
      <c r="G73" s="116">
        <f>+IF($P$2=0,$Q73,0)</f>
        <v>0</v>
      </c>
      <c r="H73" s="17"/>
      <c r="I73" s="115">
        <f>+IF(OR($P$2=98,$P$2=42,$P$2=96,$P$2=97),$P73,0)</f>
        <v>0</v>
      </c>
      <c r="J73" s="116">
        <f>+IF(OR($P$2=98,$P$2=42,$P$2=96,$P$2=97),$Q73,0)</f>
        <v>0</v>
      </c>
      <c r="K73" s="109"/>
      <c r="L73" s="116">
        <f>+IF($P$2=33,$Q73,0)</f>
        <v>0</v>
      </c>
      <c r="M73" s="109"/>
      <c r="N73" s="175">
        <f>+ROUND(+G73+J73+L73,0)</f>
        <v>0</v>
      </c>
      <c r="O73" s="111"/>
      <c r="P73" s="115">
        <f>+ROUND(+[1]OTCHET!E249+[1]OTCHET!E265+[1]OTCHET!E269+[1]OTCHET!E270+[1]OTCHET!E273,0)</f>
        <v>0</v>
      </c>
      <c r="Q73" s="116">
        <f>+ROUND(+[1]OTCHET!F249+[1]OTCHET!F265+[1]OTCHET!F269+[1]OTCHET!F270+[1]OTCHET!F273,0)</f>
        <v>0</v>
      </c>
      <c r="R73" s="52"/>
      <c r="S73" s="126" t="s">
        <v>134</v>
      </c>
      <c r="T73" s="127"/>
      <c r="U73" s="128"/>
      <c r="V73" s="90"/>
      <c r="W73" s="12"/>
      <c r="X73" s="12"/>
      <c r="Y73" s="12"/>
      <c r="Z73" s="12"/>
    </row>
    <row r="74" spans="1:26" s="13" customFormat="1" ht="15.75">
      <c r="A74" s="103"/>
      <c r="B74" s="155" t="s">
        <v>135</v>
      </c>
      <c r="C74" s="156"/>
      <c r="D74" s="157"/>
      <c r="E74" s="17"/>
      <c r="F74" s="132">
        <f>+IF($P$2=0,$P74,0)</f>
        <v>0</v>
      </c>
      <c r="G74" s="133">
        <f>+IF($P$2=0,$Q74,0)</f>
        <v>0</v>
      </c>
      <c r="H74" s="17"/>
      <c r="I74" s="132">
        <f>+IF(OR($P$2=98,$P$2=42,$P$2=96,$P$2=97),$P74,0)</f>
        <v>0</v>
      </c>
      <c r="J74" s="133">
        <f>+IF(OR($P$2=98,$P$2=42,$P$2=96,$P$2=97),$Q74,0)</f>
        <v>0</v>
      </c>
      <c r="K74" s="109"/>
      <c r="L74" s="133">
        <f>+IF($P$2=33,$Q74,0)</f>
        <v>0</v>
      </c>
      <c r="M74" s="109"/>
      <c r="N74" s="158">
        <f>+ROUND(+G74+J74+L74,0)</f>
        <v>0</v>
      </c>
      <c r="O74" s="111"/>
      <c r="P74" s="132">
        <f>+ROUND([1]OTCHET!E274+[1]OTCHET!E288-[1]OTCHET!E292,0)</f>
        <v>0</v>
      </c>
      <c r="Q74" s="133">
        <f>+ROUND([1]OTCHET!F274+[1]OTCHET!F288-[1]OTCHET!F292,0)</f>
        <v>0</v>
      </c>
      <c r="R74" s="52"/>
      <c r="S74" s="152" t="s">
        <v>136</v>
      </c>
      <c r="T74" s="153"/>
      <c r="U74" s="154"/>
      <c r="V74" s="90"/>
      <c r="W74" s="12"/>
      <c r="X74" s="12"/>
      <c r="Y74" s="12"/>
      <c r="Z74" s="12"/>
    </row>
    <row r="75" spans="1:26" s="13" customFormat="1" ht="15.75">
      <c r="A75" s="103"/>
      <c r="B75" s="259" t="s">
        <v>137</v>
      </c>
      <c r="C75" s="260"/>
      <c r="D75" s="261"/>
      <c r="E75" s="17"/>
      <c r="F75" s="262">
        <f>+ROUND(+SUM(F73:F74),0)</f>
        <v>0</v>
      </c>
      <c r="G75" s="263">
        <f>+ROUND(+SUM(G73:G74),0)</f>
        <v>0</v>
      </c>
      <c r="H75" s="17"/>
      <c r="I75" s="262">
        <f>+ROUND(+SUM(I73:I74),0)</f>
        <v>0</v>
      </c>
      <c r="J75" s="263">
        <f>+ROUND(+SUM(J73:J74),0)</f>
        <v>0</v>
      </c>
      <c r="K75" s="109"/>
      <c r="L75" s="263">
        <f>+ROUND(+SUM(L73:L74),0)</f>
        <v>0</v>
      </c>
      <c r="M75" s="109"/>
      <c r="N75" s="264">
        <f>+ROUND(+SUM(N73:N74),0)</f>
        <v>0</v>
      </c>
      <c r="O75" s="111"/>
      <c r="P75" s="262">
        <f>+ROUND(+SUM(P73:P74),0)</f>
        <v>0</v>
      </c>
      <c r="Q75" s="263">
        <f>+ROUND(+SUM(Q73:Q74),0)</f>
        <v>0</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f>+ROUND(F56+F63+F67+F71+F75,0)</f>
        <v>0</v>
      </c>
      <c r="G77" s="286">
        <f>+ROUND(G56+G63+G67+G71+G75,0)</f>
        <v>0</v>
      </c>
      <c r="H77" s="17"/>
      <c r="I77" s="285">
        <f>+ROUND(I56+I63+I67+I71+I75,0)</f>
        <v>36715</v>
      </c>
      <c r="J77" s="287">
        <f>+ROUND(J56+J63+J67+J71+J75,0)</f>
        <v>36715</v>
      </c>
      <c r="K77" s="109"/>
      <c r="L77" s="287">
        <f>+ROUND(L56+L63+L67+L71+L75,0)</f>
        <v>0</v>
      </c>
      <c r="M77" s="109"/>
      <c r="N77" s="288">
        <f>+ROUND(N56+N63+N67+N71+N75,0)</f>
        <v>36715</v>
      </c>
      <c r="O77" s="111"/>
      <c r="P77" s="285">
        <f>+ROUND(P56+P63+P67+P71+P75,0)</f>
        <v>36715</v>
      </c>
      <c r="Q77" s="286">
        <f>+ROUND(Q56+Q63+Q67+Q71+Q75,0)</f>
        <v>36715</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f>+IF($P$2=0,$P79,0)</f>
        <v>0</v>
      </c>
      <c r="G79" s="122">
        <f>+IF($P$2=0,$Q79,0)</f>
        <v>0</v>
      </c>
      <c r="H79" s="17"/>
      <c r="I79" s="121">
        <f>+IF(OR($P$2=98,$P$2=42,$P$2=96,$P$2=97),$P79,0)</f>
        <v>36715</v>
      </c>
      <c r="J79" s="122">
        <f>+IF(OR($P$2=98,$P$2=42,$P$2=96,$P$2=97),$Q79,0)</f>
        <v>-12869</v>
      </c>
      <c r="K79" s="109"/>
      <c r="L79" s="122">
        <f>+IF($P$2=33,$Q79,0)</f>
        <v>0</v>
      </c>
      <c r="M79" s="109"/>
      <c r="N79" s="123">
        <f>+ROUND(+G79+J79+L79,0)</f>
        <v>-12869</v>
      </c>
      <c r="O79" s="111"/>
      <c r="P79" s="121">
        <f>+ROUND([1]OTCHET!E419,0)</f>
        <v>36715</v>
      </c>
      <c r="Q79" s="122">
        <f>+ROUND([1]OTCHET!F419,0)</f>
        <v>-12869</v>
      </c>
      <c r="R79" s="52"/>
      <c r="S79" s="126" t="s">
        <v>143</v>
      </c>
      <c r="T79" s="127"/>
      <c r="U79" s="128"/>
      <c r="V79" s="90"/>
      <c r="W79" s="12"/>
      <c r="X79" s="12"/>
      <c r="Y79" s="12"/>
      <c r="Z79" s="12"/>
    </row>
    <row r="80" spans="1:26" s="13" customFormat="1" ht="15.75">
      <c r="A80" s="103"/>
      <c r="B80" s="155" t="s">
        <v>144</v>
      </c>
      <c r="C80" s="156"/>
      <c r="D80" s="157"/>
      <c r="E80" s="17"/>
      <c r="F80" s="132">
        <f>+IF($P$2=0,$P80,0)</f>
        <v>0</v>
      </c>
      <c r="G80" s="133">
        <f>+IF($P$2=0,$Q80,0)</f>
        <v>0</v>
      </c>
      <c r="H80" s="17"/>
      <c r="I80" s="132">
        <f>+IF(OR($P$2=98,$P$2=42,$P$2=96,$P$2=97),$P80,0)</f>
        <v>0</v>
      </c>
      <c r="J80" s="133">
        <f>+IF(OR($P$2=98,$P$2=42,$P$2=96,$P$2=97),$Q80,0)</f>
        <v>0</v>
      </c>
      <c r="K80" s="109"/>
      <c r="L80" s="133">
        <f>+IF($P$2=33,$Q80,0)</f>
        <v>0</v>
      </c>
      <c r="M80" s="109"/>
      <c r="N80" s="158">
        <f>+ROUND(+G80+J80+L80,0)</f>
        <v>0</v>
      </c>
      <c r="O80" s="111"/>
      <c r="P80" s="132">
        <f>+ROUND([1]OTCHET!E429,0)</f>
        <v>0</v>
      </c>
      <c r="Q80" s="133">
        <f>+ROUND([1]OTCHET!F429,0)</f>
        <v>0</v>
      </c>
      <c r="R80" s="52"/>
      <c r="S80" s="152" t="s">
        <v>145</v>
      </c>
      <c r="T80" s="153"/>
      <c r="U80" s="154"/>
      <c r="V80" s="90"/>
      <c r="W80" s="12"/>
      <c r="X80" s="12"/>
      <c r="Y80" s="12"/>
      <c r="Z80" s="12"/>
    </row>
    <row r="81" spans="1:26" s="13" customFormat="1" ht="16.5" thickBot="1">
      <c r="A81" s="103"/>
      <c r="B81" s="295" t="s">
        <v>146</v>
      </c>
      <c r="C81" s="296"/>
      <c r="D81" s="297"/>
      <c r="E81" s="17"/>
      <c r="F81" s="298">
        <f>+ROUND(F79+F80,0)</f>
        <v>0</v>
      </c>
      <c r="G81" s="299">
        <f>+ROUND(G79+G80,0)</f>
        <v>0</v>
      </c>
      <c r="H81" s="17"/>
      <c r="I81" s="298">
        <f>+ROUND(I79+I80,0)</f>
        <v>36715</v>
      </c>
      <c r="J81" s="299">
        <f>+ROUND(J79+J80,0)</f>
        <v>-12869</v>
      </c>
      <c r="K81" s="109"/>
      <c r="L81" s="299">
        <f>+ROUND(L79+L80,0)</f>
        <v>0</v>
      </c>
      <c r="M81" s="109"/>
      <c r="N81" s="300">
        <f>+ROUND(N79+N80,0)</f>
        <v>-12869</v>
      </c>
      <c r="O81" s="111"/>
      <c r="P81" s="298">
        <f>+ROUND(P79+P80,0)</f>
        <v>36715</v>
      </c>
      <c r="Q81" s="299">
        <f>+ROUND(Q79+Q80,0)</f>
        <v>-12869</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f>+ROUND(F83,0)+ROUND(F84,0)</f>
        <v>0</v>
      </c>
      <c r="G82" s="308">
        <f>+ROUND(G83,0)+ROUND(G84,0)</f>
        <v>0</v>
      </c>
      <c r="H82" s="17"/>
      <c r="I82" s="307">
        <f>+ROUND(I83,0)+ROUND(I84,0)</f>
        <v>0</v>
      </c>
      <c r="J82" s="308">
        <f>+ROUND(J83,0)+ROUND(J84,0)</f>
        <v>0</v>
      </c>
      <c r="K82" s="17"/>
      <c r="L82" s="308">
        <f>+ROUND(L83,0)+ROUND(L84,0)</f>
        <v>0</v>
      </c>
      <c r="M82" s="17"/>
      <c r="N82" s="309">
        <f>+ROUND(N83,0)+ROUND(N84,0)</f>
        <v>0</v>
      </c>
      <c r="O82" s="310"/>
      <c r="P82" s="307">
        <f>+ROUND(P83,0)+ROUND(P84,0)</f>
        <v>0</v>
      </c>
      <c r="Q82" s="308">
        <f>+ROUND(Q83,0)+ROUND(Q84,0)</f>
        <v>0</v>
      </c>
      <c r="R82" s="52"/>
      <c r="S82" s="311"/>
      <c r="T82" s="312"/>
      <c r="U82" s="313"/>
      <c r="V82" s="90"/>
      <c r="W82" s="12"/>
      <c r="X82" s="12"/>
      <c r="Y82" s="12"/>
      <c r="Z82" s="12"/>
    </row>
    <row r="83" spans="1:26" s="13" customFormat="1" ht="19.5" thickTop="1">
      <c r="A83" s="103"/>
      <c r="B83" s="314" t="s">
        <v>148</v>
      </c>
      <c r="C83" s="315"/>
      <c r="D83" s="316"/>
      <c r="E83" s="17"/>
      <c r="F83" s="317">
        <f>+ROUND(F48,0)-ROUND(F77,0)+ROUND(F81,0)</f>
        <v>0</v>
      </c>
      <c r="G83" s="318">
        <f>+ROUND(G48,0)-ROUND(G77,0)+ROUND(G81,0)</f>
        <v>0</v>
      </c>
      <c r="H83" s="17"/>
      <c r="I83" s="317">
        <f>+ROUND(I48,0)-ROUND(I77,0)+ROUND(I81,0)</f>
        <v>0</v>
      </c>
      <c r="J83" s="318">
        <f>+ROUND(J48,0)-ROUND(J77,0)+ROUND(J81,0)</f>
        <v>0</v>
      </c>
      <c r="K83" s="109"/>
      <c r="L83" s="318">
        <f>+ROUND(L48,0)-ROUND(L77,0)+ROUND(L81,0)</f>
        <v>0</v>
      </c>
      <c r="M83" s="109"/>
      <c r="N83" s="319">
        <f>+ROUND(N48,0)-ROUND(N77,0)+ROUND(N81,0)</f>
        <v>0</v>
      </c>
      <c r="O83" s="320"/>
      <c r="P83" s="317">
        <f>+ROUND(P48,0)-ROUND(P77,0)+ROUND(P81,0)</f>
        <v>0</v>
      </c>
      <c r="Q83" s="318">
        <f>+ROUND(Q48,0)-ROUND(Q77,0)+ROUND(Q81,0)</f>
        <v>0</v>
      </c>
      <c r="R83" s="52"/>
      <c r="S83" s="314" t="s">
        <v>148</v>
      </c>
      <c r="T83" s="315"/>
      <c r="U83" s="316"/>
      <c r="V83" s="292"/>
      <c r="W83" s="293"/>
      <c r="X83" s="294"/>
      <c r="Y83" s="293"/>
      <c r="Z83" s="293"/>
    </row>
    <row r="84" spans="1:26" s="13" customFormat="1" ht="19.5" thickBot="1">
      <c r="A84" s="103"/>
      <c r="B84" s="321" t="s">
        <v>149</v>
      </c>
      <c r="C84" s="322"/>
      <c r="D84" s="323"/>
      <c r="E84" s="324"/>
      <c r="F84" s="325">
        <f>+ROUND(F101,0)+ROUND(F120,0)+ROUND(F127,0)-ROUND(F132,0)</f>
        <v>0</v>
      </c>
      <c r="G84" s="326">
        <f>+ROUND(G101,0)+ROUND(G120,0)+ROUND(G127,0)-ROUND(G132,0)</f>
        <v>0</v>
      </c>
      <c r="H84" s="17"/>
      <c r="I84" s="325">
        <f>+ROUND(I101,0)+ROUND(I120,0)+ROUND(I127,0)-ROUND(I132,0)</f>
        <v>0</v>
      </c>
      <c r="J84" s="326">
        <f>+ROUND(J101,0)+ROUND(J120,0)+ROUND(J127,0)-ROUND(J132,0)</f>
        <v>0</v>
      </c>
      <c r="K84" s="109"/>
      <c r="L84" s="326">
        <f>+ROUND(L101,0)+ROUND(L120,0)+ROUND(L127,0)-ROUND(L132,0)</f>
        <v>0</v>
      </c>
      <c r="M84" s="109"/>
      <c r="N84" s="327">
        <f>+ROUND(N101,0)+ROUND(N120,0)+ROUND(N127,0)-ROUND(N132,0)</f>
        <v>0</v>
      </c>
      <c r="O84" s="320"/>
      <c r="P84" s="325">
        <f>+ROUND(P101,0)+ROUND(P120,0)+ROUND(P127,0)-ROUND(P132,0)</f>
        <v>0</v>
      </c>
      <c r="Q84" s="326">
        <f>+ROUND(Q101,0)+ROUND(Q120,0)+ROUND(Q127,0)-ROUND(Q132,0)</f>
        <v>0</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f>+IF($P$2=0,$P87,0)</f>
        <v>0</v>
      </c>
      <c r="G87" s="148">
        <f>+IF($P$2=0,$Q87,0)</f>
        <v>0</v>
      </c>
      <c r="H87" s="17"/>
      <c r="I87" s="147">
        <f>+IF(OR($P$2=98,$P$2=42,$P$2=96,$P$2=97),$P87,0)</f>
        <v>0</v>
      </c>
      <c r="J87" s="148">
        <f>+IF(OR($P$2=98,$P$2=42,$P$2=96,$P$2=97),$Q87,0)</f>
        <v>0</v>
      </c>
      <c r="K87" s="109"/>
      <c r="L87" s="148">
        <f>+IF($P$2=33,$Q87,0)</f>
        <v>0</v>
      </c>
      <c r="M87" s="109"/>
      <c r="N87" s="134">
        <f>+ROUND(+G87+J87+L87,0)</f>
        <v>0</v>
      </c>
      <c r="O87" s="111"/>
      <c r="P87" s="147">
        <f>+ROUND(+[1]OTCHET!E462+[1]OTCHET!E463,0)</f>
        <v>0</v>
      </c>
      <c r="Q87" s="148">
        <f>+ROUND(+[1]OTCHET!F462+[1]OTCHET!F463,0)</f>
        <v>0</v>
      </c>
      <c r="R87" s="52"/>
      <c r="S87" s="126" t="s">
        <v>153</v>
      </c>
      <c r="T87" s="127"/>
      <c r="U87" s="128"/>
      <c r="V87" s="90"/>
      <c r="W87" s="12"/>
      <c r="X87" s="12"/>
      <c r="Y87" s="12"/>
      <c r="Z87" s="12"/>
    </row>
    <row r="88" spans="1:26" s="13" customFormat="1" ht="15.75">
      <c r="A88" s="103"/>
      <c r="B88" s="155" t="s">
        <v>154</v>
      </c>
      <c r="C88" s="156"/>
      <c r="D88" s="157"/>
      <c r="E88" s="17"/>
      <c r="F88" s="132">
        <f>+IF($P$2=0,$P88,0)</f>
        <v>0</v>
      </c>
      <c r="G88" s="133">
        <f>+IF($P$2=0,$Q88,0)</f>
        <v>0</v>
      </c>
      <c r="H88" s="17"/>
      <c r="I88" s="132">
        <f>+IF(OR($P$2=98,$P$2=42,$P$2=96,$P$2=97),$P88,0)</f>
        <v>0</v>
      </c>
      <c r="J88" s="133">
        <f>+IF(OR($P$2=98,$P$2=42,$P$2=96,$P$2=97),$Q88,0)</f>
        <v>0</v>
      </c>
      <c r="K88" s="109"/>
      <c r="L88" s="133">
        <f>+IF($P$2=33,$Q88,0)</f>
        <v>0</v>
      </c>
      <c r="M88" s="109"/>
      <c r="N88" s="158">
        <f>+ROUND(+G88+J88+L88,0)</f>
        <v>0</v>
      </c>
      <c r="O88" s="111"/>
      <c r="P88" s="132">
        <f>+ROUND([1]OTCHET!E464+[1]OTCHET!E535,0)</f>
        <v>0</v>
      </c>
      <c r="Q88" s="133">
        <f>+ROUND([1]OTCHET!F464+[1]OTCHET!F535,0)</f>
        <v>0</v>
      </c>
      <c r="R88" s="52"/>
      <c r="S88" s="152" t="s">
        <v>155</v>
      </c>
      <c r="T88" s="153"/>
      <c r="U88" s="154"/>
      <c r="V88" s="90"/>
      <c r="W88" s="12"/>
      <c r="X88" s="12"/>
      <c r="Y88" s="12"/>
      <c r="Z88" s="12"/>
    </row>
    <row r="89" spans="1:26" s="13" customFormat="1" ht="15.75">
      <c r="A89" s="103"/>
      <c r="B89" s="162" t="s">
        <v>156</v>
      </c>
      <c r="C89" s="163"/>
      <c r="D89" s="164"/>
      <c r="E89" s="17"/>
      <c r="F89" s="165">
        <f>+ROUND(+SUM(F87:F88),0)</f>
        <v>0</v>
      </c>
      <c r="G89" s="166">
        <f>+ROUND(+SUM(G87:G88),0)</f>
        <v>0</v>
      </c>
      <c r="H89" s="17"/>
      <c r="I89" s="165">
        <f>+ROUND(+SUM(I87:I88),0)</f>
        <v>0</v>
      </c>
      <c r="J89" s="166">
        <f>+ROUND(+SUM(J87:J88),0)</f>
        <v>0</v>
      </c>
      <c r="K89" s="109"/>
      <c r="L89" s="166">
        <f>+ROUND(+SUM(L87:L88),0)</f>
        <v>0</v>
      </c>
      <c r="M89" s="109"/>
      <c r="N89" s="167">
        <f>+ROUND(+SUM(N87:N88),0)</f>
        <v>0</v>
      </c>
      <c r="O89" s="111"/>
      <c r="P89" s="165">
        <f>+ROUND(+SUM(P87:P88),0)</f>
        <v>0</v>
      </c>
      <c r="Q89" s="166">
        <f>+ROUND(+SUM(Q87:Q88),0)</f>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f>+IF($P$2=0,$P91,0)</f>
        <v>0</v>
      </c>
      <c r="G91" s="122">
        <f>+IF($P$2=0,$Q91,0)</f>
        <v>0</v>
      </c>
      <c r="H91" s="17"/>
      <c r="I91" s="121">
        <f>+IF(OR($P$2=98,$P$2=42,$P$2=96,$P$2=97),$P91,0)</f>
        <v>0</v>
      </c>
      <c r="J91" s="122">
        <f>+IF(OR($P$2=98,$P$2=42,$P$2=96,$P$2=97),$Q91,0)</f>
        <v>0</v>
      </c>
      <c r="K91" s="109"/>
      <c r="L91" s="122">
        <f>+IF($P$2=33,$Q91,0)</f>
        <v>0</v>
      </c>
      <c r="M91" s="109"/>
      <c r="N91" s="123">
        <f>+ROUND(+G91+J91+L91,0)</f>
        <v>0</v>
      </c>
      <c r="O91" s="111"/>
      <c r="P91" s="121">
        <f>+ROUND([1]OTCHET!E466+[1]OTCHET!E469+[1]OTCHET!E479,0)</f>
        <v>0</v>
      </c>
      <c r="Q91" s="122">
        <f>+ROUND([1]OTCHET!F466+[1]OTCHET!F469+[1]OTCHET!F479,0)</f>
        <v>0</v>
      </c>
      <c r="R91" s="52"/>
      <c r="S91" s="126" t="s">
        <v>160</v>
      </c>
      <c r="T91" s="127"/>
      <c r="U91" s="128"/>
      <c r="V91" s="90"/>
      <c r="W91" s="12"/>
      <c r="X91" s="12"/>
      <c r="Y91" s="12"/>
      <c r="Z91" s="12"/>
    </row>
    <row r="92" spans="1:26" s="13" customFormat="1" ht="15.75">
      <c r="A92" s="103"/>
      <c r="B92" s="149" t="s">
        <v>161</v>
      </c>
      <c r="C92" s="150"/>
      <c r="D92" s="151"/>
      <c r="E92" s="17"/>
      <c r="F92" s="132">
        <f>+IF($P$2=0,$P92,0)</f>
        <v>0</v>
      </c>
      <c r="G92" s="133">
        <f>+IF($P$2=0,$Q92,0)</f>
        <v>0</v>
      </c>
      <c r="H92" s="17"/>
      <c r="I92" s="132">
        <f>+IF(OR($P$2=98,$P$2=42,$P$2=96,$P$2=97),$P92,0)</f>
        <v>0</v>
      </c>
      <c r="J92" s="133">
        <f>+IF(OR($P$2=98,$P$2=42,$P$2=96,$P$2=97),$Q92,0)</f>
        <v>0</v>
      </c>
      <c r="K92" s="109"/>
      <c r="L92" s="133">
        <f>+IF($P$2=33,$Q92,0)</f>
        <v>0</v>
      </c>
      <c r="M92" s="109"/>
      <c r="N92" s="158">
        <f>+ROUND(+G92+J92+L92,0)</f>
        <v>0</v>
      </c>
      <c r="O92" s="111"/>
      <c r="P92" s="132">
        <f>+ROUND([1]OTCHET!E467+[1]OTCHET!E470+[1]OTCHET!E480+[1]OTCHET!E502+IF(+[1]OTCHET!E494&gt;0,+[1]OTCHET!E494,0),0)</f>
        <v>0</v>
      </c>
      <c r="Q92" s="133">
        <f>+ROUND([1]OTCHET!F467+[1]OTCHET!F470+[1]OTCHET!F480+[1]OTCHET!F502+IF(+[1]OTCHET!F494&gt;0,+[1]OTCHET!F494,0),0)</f>
        <v>0</v>
      </c>
      <c r="R92" s="52"/>
      <c r="S92" s="152" t="s">
        <v>162</v>
      </c>
      <c r="T92" s="153"/>
      <c r="U92" s="154"/>
      <c r="V92" s="90"/>
      <c r="W92" s="12"/>
      <c r="X92" s="12"/>
      <c r="Y92" s="12"/>
      <c r="Z92" s="12"/>
    </row>
    <row r="93" spans="1:26" s="13" customFormat="1" ht="15.75">
      <c r="A93" s="103"/>
      <c r="B93" s="149" t="s">
        <v>163</v>
      </c>
      <c r="C93" s="150"/>
      <c r="D93" s="151"/>
      <c r="E93" s="17"/>
      <c r="F93" s="147">
        <f>+IF($P$2=0,$P93,0)</f>
        <v>0</v>
      </c>
      <c r="G93" s="148">
        <f>+IF($P$2=0,$Q93,0)</f>
        <v>0</v>
      </c>
      <c r="H93" s="17"/>
      <c r="I93" s="147">
        <f>+IF(OR($P$2=98,$P$2=42,$P$2=96,$P$2=97),$P93,0)</f>
        <v>0</v>
      </c>
      <c r="J93" s="148">
        <f>+IF(OR($P$2=98,$P$2=42,$P$2=96,$P$2=97),$Q93,0)</f>
        <v>0</v>
      </c>
      <c r="K93" s="109"/>
      <c r="L93" s="148">
        <f>+IF($P$2=33,$Q93,0)</f>
        <v>0</v>
      </c>
      <c r="M93" s="109"/>
      <c r="N93" s="134">
        <f>+ROUND(+G93+J93+L93,0)</f>
        <v>0</v>
      </c>
      <c r="O93" s="111"/>
      <c r="P93" s="147">
        <f>+ROUND(+SUM([1]OTCHET!E472:E474),0)</f>
        <v>0</v>
      </c>
      <c r="Q93" s="148">
        <f>+ROUND(+SUM([1]OTCHET!F472:F474),0)</f>
        <v>0</v>
      </c>
      <c r="R93" s="52"/>
      <c r="S93" s="152" t="s">
        <v>164</v>
      </c>
      <c r="T93" s="153"/>
      <c r="U93" s="154"/>
      <c r="V93" s="90"/>
      <c r="W93" s="12"/>
      <c r="X93" s="12"/>
      <c r="Y93" s="12"/>
      <c r="Z93" s="12"/>
    </row>
    <row r="94" spans="1:26" s="13" customFormat="1" ht="15.75">
      <c r="A94" s="103"/>
      <c r="B94" s="331" t="s">
        <v>165</v>
      </c>
      <c r="C94" s="332"/>
      <c r="D94" s="333"/>
      <c r="E94" s="17"/>
      <c r="F94" s="115">
        <f>+IF($P$2=0,$P94,0)</f>
        <v>0</v>
      </c>
      <c r="G94" s="116">
        <f>+IF($P$2=0,$Q94,0)</f>
        <v>0</v>
      </c>
      <c r="H94" s="17"/>
      <c r="I94" s="115">
        <f>+IF(OR($P$2=98,$P$2=42,$P$2=96,$P$2=97),$P94,0)</f>
        <v>0</v>
      </c>
      <c r="J94" s="116">
        <f>+IF(OR($P$2=98,$P$2=42,$P$2=96,$P$2=97),$Q94,0)</f>
        <v>0</v>
      </c>
      <c r="K94" s="109"/>
      <c r="L94" s="116">
        <f>+IF($P$2=33,$Q94,0)</f>
        <v>0</v>
      </c>
      <c r="M94" s="109"/>
      <c r="N94" s="175">
        <f>+ROUND(+G94+J94+L94,0)</f>
        <v>0</v>
      </c>
      <c r="O94" s="111"/>
      <c r="P94" s="115">
        <f>+ROUND(+SUM([1]OTCHET!E475:E476),0)</f>
        <v>0</v>
      </c>
      <c r="Q94" s="116">
        <f>+ROUND(+SUM([1]OTCHET!F475:F476),0)</f>
        <v>0</v>
      </c>
      <c r="R94" s="52"/>
      <c r="S94" s="159" t="s">
        <v>166</v>
      </c>
      <c r="T94" s="160"/>
      <c r="U94" s="161"/>
      <c r="V94" s="90"/>
      <c r="W94" s="12"/>
      <c r="X94" s="12"/>
      <c r="Y94" s="12"/>
      <c r="Z94" s="12"/>
    </row>
    <row r="95" spans="1:26" s="13" customFormat="1" ht="15.75">
      <c r="A95" s="103"/>
      <c r="B95" s="162" t="s">
        <v>167</v>
      </c>
      <c r="C95" s="163"/>
      <c r="D95" s="164"/>
      <c r="E95" s="17"/>
      <c r="F95" s="165">
        <f>+ROUND(+SUM(F91:F94),0)</f>
        <v>0</v>
      </c>
      <c r="G95" s="166">
        <f>+ROUND(+SUM(G91:G94),0)</f>
        <v>0</v>
      </c>
      <c r="H95" s="17"/>
      <c r="I95" s="165">
        <f>+ROUND(+SUM(I91:I94),0)</f>
        <v>0</v>
      </c>
      <c r="J95" s="166">
        <f>+ROUND(+SUM(J91:J94),0)</f>
        <v>0</v>
      </c>
      <c r="K95" s="109"/>
      <c r="L95" s="166">
        <f>+ROUND(+SUM(L91:L94),0)</f>
        <v>0</v>
      </c>
      <c r="M95" s="109"/>
      <c r="N95" s="167">
        <f>+ROUND(+SUM(N91:N94),0)</f>
        <v>0</v>
      </c>
      <c r="O95" s="111"/>
      <c r="P95" s="165">
        <f>+ROUND(+SUM(P91:P94),0)</f>
        <v>0</v>
      </c>
      <c r="Q95" s="166">
        <f>+ROUND(+SUM(Q91:Q94),0)</f>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f>+IF($P$2=0,$P97,0)</f>
        <v>0</v>
      </c>
      <c r="G97" s="122">
        <f>+IF($P$2=0,$Q97,0)</f>
        <v>0</v>
      </c>
      <c r="H97" s="17"/>
      <c r="I97" s="121">
        <f>+IF(OR($P$2=98,$P$2=42,$P$2=96,$P$2=97),$P97,0)</f>
        <v>0</v>
      </c>
      <c r="J97" s="122">
        <f>+IF(OR($P$2=98,$P$2=42,$P$2=96,$P$2=97),$Q97,0)</f>
        <v>0</v>
      </c>
      <c r="K97" s="109"/>
      <c r="L97" s="122">
        <f>+IF($P$2=33,$Q97,0)</f>
        <v>0</v>
      </c>
      <c r="M97" s="109"/>
      <c r="N97" s="123">
        <f>+ROUND(+G97+J97+L97,0)</f>
        <v>0</v>
      </c>
      <c r="O97" s="111"/>
      <c r="P97" s="121">
        <f>+ROUND([1]OTCHET!E536+[1]OTCHET!E541,0)</f>
        <v>0</v>
      </c>
      <c r="Q97" s="122">
        <f>+ROUND([1]OTCHET!F536+[1]OTCHET!F541,0)</f>
        <v>0</v>
      </c>
      <c r="R97" s="52"/>
      <c r="S97" s="126" t="s">
        <v>171</v>
      </c>
      <c r="T97" s="127"/>
      <c r="U97" s="128"/>
      <c r="V97" s="90"/>
      <c r="W97" s="12"/>
      <c r="X97" s="12"/>
      <c r="Y97" s="12"/>
      <c r="Z97" s="12"/>
    </row>
    <row r="98" spans="1:26" s="13" customFormat="1" ht="15.75">
      <c r="A98" s="103"/>
      <c r="B98" s="155" t="s">
        <v>172</v>
      </c>
      <c r="C98" s="156"/>
      <c r="D98" s="157"/>
      <c r="E98" s="17"/>
      <c r="F98" s="132">
        <f>+IF($P$2=0,$P98,0)</f>
        <v>0</v>
      </c>
      <c r="G98" s="133">
        <f>+IF($P$2=0,$Q98,0)</f>
        <v>0</v>
      </c>
      <c r="H98" s="17"/>
      <c r="I98" s="132">
        <f>+IF(OR($P$2=98,$P$2=42,$P$2=96,$P$2=97),$P98,0)</f>
        <v>0</v>
      </c>
      <c r="J98" s="133">
        <f>+IF(OR($P$2=98,$P$2=42,$P$2=96,$P$2=97),$Q98,0)</f>
        <v>0</v>
      </c>
      <c r="K98" s="109"/>
      <c r="L98" s="133">
        <f>+IF($P$2=33,$Q98,0)</f>
        <v>0</v>
      </c>
      <c r="M98" s="109"/>
      <c r="N98" s="158">
        <f>+ROUND(+G98+J98+L98,0)</f>
        <v>0</v>
      </c>
      <c r="O98" s="111"/>
      <c r="P98" s="132">
        <f>+ROUND(+[1]OTCHET!E477+[1]OTCHET!E558+[1]OTCHET!E560,0)</f>
        <v>0</v>
      </c>
      <c r="Q98" s="133">
        <f>+ROUND(+[1]OTCHET!F477+[1]OTCHET!F558+[1]OTCHET!F560,0)</f>
        <v>0</v>
      </c>
      <c r="R98" s="52"/>
      <c r="S98" s="152" t="s">
        <v>173</v>
      </c>
      <c r="T98" s="153"/>
      <c r="U98" s="154"/>
      <c r="V98" s="90"/>
      <c r="W98" s="12"/>
      <c r="X98" s="12"/>
      <c r="Y98" s="12"/>
      <c r="Z98" s="12"/>
    </row>
    <row r="99" spans="1:26" s="13" customFormat="1" ht="15.75">
      <c r="A99" s="103"/>
      <c r="B99" s="162" t="s">
        <v>174</v>
      </c>
      <c r="C99" s="163"/>
      <c r="D99" s="164"/>
      <c r="E99" s="17"/>
      <c r="F99" s="165">
        <f>+ROUND(+SUM(F97:F98),0)</f>
        <v>0</v>
      </c>
      <c r="G99" s="166">
        <f>+ROUND(+SUM(G97:G98),0)</f>
        <v>0</v>
      </c>
      <c r="H99" s="17"/>
      <c r="I99" s="165">
        <f>+ROUND(+SUM(I97:I98),0)</f>
        <v>0</v>
      </c>
      <c r="J99" s="166">
        <f>+ROUND(+SUM(J97:J98),0)</f>
        <v>0</v>
      </c>
      <c r="K99" s="109"/>
      <c r="L99" s="166">
        <f>+ROUND(+SUM(L97:L98),0)</f>
        <v>0</v>
      </c>
      <c r="M99" s="109"/>
      <c r="N99" s="167">
        <f>+ROUND(+SUM(N97:N98),0)</f>
        <v>0</v>
      </c>
      <c r="O99" s="111"/>
      <c r="P99" s="165">
        <f>+ROUND(+SUM(P97:P98),0)</f>
        <v>0</v>
      </c>
      <c r="Q99" s="166">
        <f>+ROUND(+SUM(Q97:Q98),0)</f>
        <v>0</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f>+ROUND(F89+F95+F99,0)</f>
        <v>0</v>
      </c>
      <c r="G101" s="252">
        <f>+ROUND(G89+G95+G99,0)</f>
        <v>0</v>
      </c>
      <c r="H101" s="17"/>
      <c r="I101" s="251">
        <f>+ROUND(I89+I95+I99,0)</f>
        <v>0</v>
      </c>
      <c r="J101" s="252">
        <f>+ROUND(J89+J95+J99,0)</f>
        <v>0</v>
      </c>
      <c r="K101" s="109"/>
      <c r="L101" s="252">
        <f>+ROUND(L89+L95+L99,0)</f>
        <v>0</v>
      </c>
      <c r="M101" s="109"/>
      <c r="N101" s="253">
        <f>+ROUND(N89+N95+N99,0)</f>
        <v>0</v>
      </c>
      <c r="O101" s="254"/>
      <c r="P101" s="251">
        <f>+ROUND(P89+P95+P99,0)</f>
        <v>0</v>
      </c>
      <c r="Q101" s="252">
        <f>+ROUND(Q89+Q95+Q99,0)</f>
        <v>0</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f>+IF($P$2=0,$P104,0)</f>
        <v>0</v>
      </c>
      <c r="G104" s="148">
        <f>+IF($P$2=0,$Q104,0)</f>
        <v>0</v>
      </c>
      <c r="H104" s="17"/>
      <c r="I104" s="147">
        <f>+IF(OR($P$2=98,$P$2=42,$P$2=96,$P$2=97),$P104,0)</f>
        <v>0</v>
      </c>
      <c r="J104" s="148">
        <f>+IF(OR($P$2=98,$P$2=42,$P$2=96,$P$2=97),$Q104,0)</f>
        <v>0</v>
      </c>
      <c r="K104" s="109"/>
      <c r="L104" s="148">
        <f>+IF($P$2=33,$Q104,0)</f>
        <v>0</v>
      </c>
      <c r="M104" s="109"/>
      <c r="N104" s="134">
        <f>+ROUND(+G104+J104+L104,0)</f>
        <v>0</v>
      </c>
      <c r="O104" s="111"/>
      <c r="P104" s="147">
        <f>+ROUND([1]OTCHET!E498+[1]OTCHET!E499+[1]OTCHET!E512,0)</f>
        <v>0</v>
      </c>
      <c r="Q104" s="148">
        <f>+ROUND([1]OTCHET!F498+[1]OTCHET!F499+[1]OTCHET!F512,0)</f>
        <v>0</v>
      </c>
      <c r="R104" s="52"/>
      <c r="S104" s="126" t="s">
        <v>181</v>
      </c>
      <c r="T104" s="127"/>
      <c r="U104" s="128"/>
      <c r="V104" s="90"/>
      <c r="W104" s="12"/>
      <c r="X104" s="12"/>
      <c r="Y104" s="12"/>
      <c r="Z104" s="12"/>
    </row>
    <row r="105" spans="1:26" s="13" customFormat="1" ht="15.75">
      <c r="A105" s="103"/>
      <c r="B105" s="155" t="s">
        <v>182</v>
      </c>
      <c r="C105" s="156"/>
      <c r="D105" s="157"/>
      <c r="E105" s="17"/>
      <c r="F105" s="132">
        <f>+IF($P$2=0,$P105,0)</f>
        <v>0</v>
      </c>
      <c r="G105" s="133">
        <f>+IF($P$2=0,$Q105,0)</f>
        <v>0</v>
      </c>
      <c r="H105" s="17"/>
      <c r="I105" s="132">
        <f>+IF(OR($P$2=98,$P$2=42,$P$2=96,$P$2=97),$P105,0)</f>
        <v>0</v>
      </c>
      <c r="J105" s="133">
        <f>+IF(OR($P$2=98,$P$2=42,$P$2=96,$P$2=97),$Q105,0)</f>
        <v>0</v>
      </c>
      <c r="K105" s="109"/>
      <c r="L105" s="133">
        <f>+IF($P$2=33,$Q105,0)</f>
        <v>0</v>
      </c>
      <c r="M105" s="109"/>
      <c r="N105" s="158">
        <f>+ROUND(+G105+J105+L105,0)</f>
        <v>0</v>
      </c>
      <c r="O105" s="111"/>
      <c r="P105" s="132">
        <f>+ROUND([1]OTCHET!E500+[1]OTCHET!E501+[1]OTCHET!E516,0)</f>
        <v>0</v>
      </c>
      <c r="Q105" s="133">
        <f>+ROUND([1]OTCHET!F500+[1]OTCHET!F501+[1]OTCHET!F516,0)</f>
        <v>0</v>
      </c>
      <c r="R105" s="52"/>
      <c r="S105" s="152" t="s">
        <v>183</v>
      </c>
      <c r="T105" s="153"/>
      <c r="U105" s="154"/>
      <c r="V105" s="90"/>
      <c r="W105" s="12"/>
      <c r="X105" s="12"/>
      <c r="Y105" s="12"/>
      <c r="Z105" s="12"/>
    </row>
    <row r="106" spans="1:26" s="13" customFormat="1" ht="15.75">
      <c r="A106" s="103"/>
      <c r="B106" s="259" t="s">
        <v>184</v>
      </c>
      <c r="C106" s="260"/>
      <c r="D106" s="261"/>
      <c r="E106" s="17"/>
      <c r="F106" s="262">
        <f>+ROUND(+SUM(F104:F105),0)</f>
        <v>0</v>
      </c>
      <c r="G106" s="263">
        <f>+ROUND(+SUM(G104:G105),0)</f>
        <v>0</v>
      </c>
      <c r="H106" s="17"/>
      <c r="I106" s="262">
        <f>+ROUND(+SUM(I104:I105),0)</f>
        <v>0</v>
      </c>
      <c r="J106" s="263">
        <f>+ROUND(+SUM(J104:J105),0)</f>
        <v>0</v>
      </c>
      <c r="K106" s="109"/>
      <c r="L106" s="263">
        <f>+ROUND(+SUM(L104:L105),0)</f>
        <v>0</v>
      </c>
      <c r="M106" s="109"/>
      <c r="N106" s="264">
        <f>+ROUND(+SUM(N104:N105),0)</f>
        <v>0</v>
      </c>
      <c r="O106" s="111"/>
      <c r="P106" s="262">
        <f>+ROUND(+SUM(P104:P105),0)</f>
        <v>0</v>
      </c>
      <c r="Q106" s="263">
        <f>+ROUND(+SUM(Q104:Q105),0)</f>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f>+IF($P$2=0,$P108,0)</f>
        <v>0</v>
      </c>
      <c r="G108" s="122">
        <f>+IF($P$2=0,$Q108,0)</f>
        <v>0</v>
      </c>
      <c r="H108" s="17"/>
      <c r="I108" s="121">
        <f>+IF(OR($P$2=98,$P$2=42,$P$2=96,$P$2=97),$P108,0)</f>
        <v>0</v>
      </c>
      <c r="J108" s="122">
        <f>+IF(OR($P$2=98,$P$2=42,$P$2=96,$P$2=97),$Q108,0)</f>
        <v>0</v>
      </c>
      <c r="K108" s="109"/>
      <c r="L108" s="122">
        <f>+IF($P$2=33,$Q108,0)</f>
        <v>0</v>
      </c>
      <c r="M108" s="109"/>
      <c r="N108" s="123">
        <f>+ROUND(+G108+J108+L108,0)</f>
        <v>0</v>
      </c>
      <c r="O108" s="111"/>
      <c r="P108" s="121">
        <f>+ROUND([1]OTCHET!E482+[1]OTCHET!E483+[1]OTCHET!E486+[1]OTCHET!E487+[1]OTCHET!E490+[1]OTCHET!E491+[1]OTCHET!E495+[1]OTCHET!E504+[1]OTCHET!E505+[1]OTCHET!E508+[1]OTCHET!E509,0)</f>
        <v>0</v>
      </c>
      <c r="Q108" s="122">
        <f>+ROUND([1]OTCHET!F482+[1]OTCHET!F483+[1]OTCHET!F486+[1]OTCHET!F487+[1]OTCHET!F490+[1]OTCHET!F491+[1]OTCHET!F495+[1]OTCHET!F504+[1]OTCHET!F505+[1]OTCHET!F508+[1]OTCHET!F509,0)</f>
        <v>0</v>
      </c>
      <c r="R108" s="52"/>
      <c r="S108" s="343" t="s">
        <v>188</v>
      </c>
      <c r="T108" s="344"/>
      <c r="U108" s="345"/>
      <c r="V108" s="90"/>
      <c r="W108" s="12"/>
      <c r="X108" s="12"/>
      <c r="Y108" s="12"/>
      <c r="Z108" s="12"/>
    </row>
    <row r="109" spans="1:26" s="13" customFormat="1" ht="15.75">
      <c r="A109" s="103"/>
      <c r="B109" s="155" t="s">
        <v>189</v>
      </c>
      <c r="C109" s="156"/>
      <c r="D109" s="157"/>
      <c r="E109" s="17"/>
      <c r="F109" s="132">
        <f>+IF($P$2=0,$P109,0)</f>
        <v>0</v>
      </c>
      <c r="G109" s="133">
        <f>+IF($P$2=0,$Q109,0)</f>
        <v>0</v>
      </c>
      <c r="H109" s="17"/>
      <c r="I109" s="132">
        <f>+IF(OR($P$2=98,$P$2=42,$P$2=96,$P$2=97),$P109,0)</f>
        <v>0</v>
      </c>
      <c r="J109" s="133">
        <f>+IF(OR($P$2=98,$P$2=42,$P$2=96,$P$2=97),$Q109,0)</f>
        <v>0</v>
      </c>
      <c r="K109" s="109"/>
      <c r="L109" s="133">
        <f>+IF($P$2=33,$Q109,0)</f>
        <v>0</v>
      </c>
      <c r="M109" s="109"/>
      <c r="N109" s="158">
        <f>+ROUND(+G109+J109+L109,0)</f>
        <v>0</v>
      </c>
      <c r="O109" s="111"/>
      <c r="P109" s="132">
        <f>+ROUND([1]OTCHET!E484+[1]OTCHET!E485+[1]OTCHET!E488+[1]OTCHET!E489+[1]OTCHET!E492+[1]OTCHET!E493+[1]OTCHET!E496+[1]OTCHET!E506+[1]OTCHET!E507+[1]OTCHET!E510+[1]OTCHET!E511+IF(+[1]OTCHET!E494&lt;0,+[1]OTCHET!E494,0),0)</f>
        <v>0</v>
      </c>
      <c r="Q109" s="133">
        <f>+ROUND([1]OTCHET!F484+[1]OTCHET!F485+[1]OTCHET!F488+[1]OTCHET!F489+[1]OTCHET!F492+[1]OTCHET!F493+[1]OTCHET!F496+[1]OTCHET!F506+[1]OTCHET!F507+[1]OTCHET!F510+[1]OTCHET!F511+IF(+[1]OTCHET!F494&lt;0,+[1]OTCHET!F494,0),0)</f>
        <v>0</v>
      </c>
      <c r="R109" s="52"/>
      <c r="S109" s="346" t="s">
        <v>190</v>
      </c>
      <c r="T109" s="347"/>
      <c r="U109" s="348"/>
      <c r="V109" s="90"/>
      <c r="W109" s="12"/>
      <c r="X109" s="12"/>
      <c r="Y109" s="12"/>
      <c r="Z109" s="12"/>
    </row>
    <row r="110" spans="1:26" s="13" customFormat="1" ht="15.75">
      <c r="A110" s="103"/>
      <c r="B110" s="259" t="s">
        <v>191</v>
      </c>
      <c r="C110" s="260"/>
      <c r="D110" s="261"/>
      <c r="E110" s="17"/>
      <c r="F110" s="262">
        <f>+ROUND(+SUM(F108:F109),0)</f>
        <v>0</v>
      </c>
      <c r="G110" s="263">
        <f>+ROUND(+SUM(G108:G109),0)</f>
        <v>0</v>
      </c>
      <c r="H110" s="17"/>
      <c r="I110" s="262">
        <f>+ROUND(+SUM(I108:I109),0)</f>
        <v>0</v>
      </c>
      <c r="J110" s="263">
        <f>+ROUND(+SUM(J108:J109),0)</f>
        <v>0</v>
      </c>
      <c r="K110" s="109"/>
      <c r="L110" s="263">
        <f>+ROUND(+SUM(L108:L109),0)</f>
        <v>0</v>
      </c>
      <c r="M110" s="109"/>
      <c r="N110" s="264">
        <f>+ROUND(+SUM(N108:N109),0)</f>
        <v>0</v>
      </c>
      <c r="O110" s="111"/>
      <c r="P110" s="262">
        <f>+ROUND(+SUM(P108:P109),0)</f>
        <v>0</v>
      </c>
      <c r="Q110" s="263">
        <f>+ROUND(+SUM(Q108:Q109),0)</f>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f>+IF($P$2=0,$P112,0)</f>
        <v>0</v>
      </c>
      <c r="G112" s="122">
        <f>+IF($P$2=0,$Q112,0)</f>
        <v>0</v>
      </c>
      <c r="H112" s="17"/>
      <c r="I112" s="121">
        <f>+IF(OR($P$2=98,$P$2=42,$P$2=96,$P$2=97),$P112,0)</f>
        <v>0</v>
      </c>
      <c r="J112" s="122">
        <f>+IF(OR($P$2=98,$P$2=42,$P$2=96,$P$2=97),$Q112,0)</f>
        <v>0</v>
      </c>
      <c r="K112" s="109"/>
      <c r="L112" s="122">
        <f>+IF($P$2=33,$Q112,0)</f>
        <v>0</v>
      </c>
      <c r="M112" s="109"/>
      <c r="N112" s="123">
        <f>+ROUND(+G112+J112+L112,0)</f>
        <v>0</v>
      </c>
      <c r="O112" s="111"/>
      <c r="P112" s="121">
        <f>+ROUND([1]OTCHET!E547,0)</f>
        <v>0</v>
      </c>
      <c r="Q112" s="122">
        <f>+ROUND([1]OTCHET!F547,0)</f>
        <v>0</v>
      </c>
      <c r="R112" s="52"/>
      <c r="S112" s="126" t="s">
        <v>195</v>
      </c>
      <c r="T112" s="127"/>
      <c r="U112" s="128"/>
      <c r="V112" s="90"/>
      <c r="W112" s="12"/>
      <c r="X112" s="12"/>
      <c r="Y112" s="12"/>
      <c r="Z112" s="12"/>
    </row>
    <row r="113" spans="1:26" s="13" customFormat="1" ht="15.75">
      <c r="A113" s="103"/>
      <c r="B113" s="155" t="s">
        <v>196</v>
      </c>
      <c r="C113" s="156"/>
      <c r="D113" s="157"/>
      <c r="E113" s="17"/>
      <c r="F113" s="132">
        <f>+IF($P$2=0,$P113,0)</f>
        <v>0</v>
      </c>
      <c r="G113" s="133">
        <f>+IF($P$2=0,$Q113,0)</f>
        <v>0</v>
      </c>
      <c r="H113" s="17"/>
      <c r="I113" s="132">
        <f>+IF(OR($P$2=98,$P$2=42,$P$2=96,$P$2=97),$P113,0)</f>
        <v>0</v>
      </c>
      <c r="J113" s="133">
        <f>+IF(OR($P$2=98,$P$2=42,$P$2=96,$P$2=97),$Q113,0)</f>
        <v>0</v>
      </c>
      <c r="K113" s="109"/>
      <c r="L113" s="133">
        <f>+IF($P$2=33,$Q113,0)</f>
        <v>0</v>
      </c>
      <c r="M113" s="109"/>
      <c r="N113" s="158">
        <f>+ROUND(+G113+J113+L113,0)</f>
        <v>0</v>
      </c>
      <c r="O113" s="111"/>
      <c r="P113" s="132">
        <f>+ROUND([1]OTCHET!E548,0)</f>
        <v>0</v>
      </c>
      <c r="Q113" s="133">
        <f>+ROUND([1]OTCHET!F548,0)</f>
        <v>0</v>
      </c>
      <c r="R113" s="52"/>
      <c r="S113" s="152" t="s">
        <v>197</v>
      </c>
      <c r="T113" s="153"/>
      <c r="U113" s="154"/>
      <c r="V113" s="90"/>
      <c r="W113" s="12"/>
      <c r="X113" s="12"/>
      <c r="Y113" s="12"/>
      <c r="Z113" s="12"/>
    </row>
    <row r="114" spans="1:26" s="13" customFormat="1" ht="15.75">
      <c r="A114" s="103"/>
      <c r="B114" s="259" t="s">
        <v>198</v>
      </c>
      <c r="C114" s="260"/>
      <c r="D114" s="261"/>
      <c r="E114" s="17"/>
      <c r="F114" s="262">
        <f>+ROUND(+SUM(F112:F113),0)</f>
        <v>0</v>
      </c>
      <c r="G114" s="263">
        <f>+ROUND(+SUM(G112:G113),0)</f>
        <v>0</v>
      </c>
      <c r="H114" s="17"/>
      <c r="I114" s="262">
        <f>+ROUND(+SUM(I112:I113),0)</f>
        <v>0</v>
      </c>
      <c r="J114" s="263">
        <f>+ROUND(+SUM(J112:J113),0)</f>
        <v>0</v>
      </c>
      <c r="K114" s="109"/>
      <c r="L114" s="263">
        <f>+ROUND(+SUM(L112:L113),0)</f>
        <v>0</v>
      </c>
      <c r="M114" s="109"/>
      <c r="N114" s="264">
        <f>+ROUND(+SUM(N112:N113),0)</f>
        <v>0</v>
      </c>
      <c r="O114" s="111"/>
      <c r="P114" s="262">
        <f>+ROUND(+SUM(P112:P113),0)</f>
        <v>0</v>
      </c>
      <c r="Q114" s="263">
        <f>+ROUND(+SUM(Q112:Q113),0)</f>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f>+IF($P$2=0,$P116,0)</f>
        <v>0</v>
      </c>
      <c r="G116" s="116">
        <f>+IF($P$2=0,$Q116,0)</f>
        <v>0</v>
      </c>
      <c r="H116" s="17"/>
      <c r="I116" s="115">
        <f>+IF(OR($P$2=98,$P$2=42,$P$2=96,$P$2=97),$P116,0)</f>
        <v>0</v>
      </c>
      <c r="J116" s="116">
        <f>+IF(OR($P$2=98,$P$2=42,$P$2=96,$P$2=97),$Q116,0)</f>
        <v>0</v>
      </c>
      <c r="K116" s="109"/>
      <c r="L116" s="116">
        <f>+IF($P$2=33,$Q116,0)</f>
        <v>0</v>
      </c>
      <c r="M116" s="109"/>
      <c r="N116" s="175">
        <f>+ROUND(+G116+J116+L116,0)</f>
        <v>0</v>
      </c>
      <c r="O116" s="111"/>
      <c r="P116" s="115">
        <f>+ROUND([1]OTCHET!E545+[1]OTCHET!E546+[1]OTCHET!E562+[1]OTCHET!E563,0)</f>
        <v>0</v>
      </c>
      <c r="Q116" s="116">
        <f>+ROUND([1]OTCHET!F545+[1]OTCHET!F546+[1]OTCHET!F562+[1]OTCHET!F563,0)</f>
        <v>0</v>
      </c>
      <c r="R116" s="52"/>
      <c r="S116" s="126" t="s">
        <v>202</v>
      </c>
      <c r="T116" s="127"/>
      <c r="U116" s="128"/>
      <c r="V116" s="90"/>
      <c r="W116" s="12"/>
      <c r="X116" s="12"/>
      <c r="Y116" s="12"/>
      <c r="Z116" s="12"/>
    </row>
    <row r="117" spans="1:26" s="13" customFormat="1" ht="15.75">
      <c r="A117" s="103"/>
      <c r="B117" s="155" t="s">
        <v>203</v>
      </c>
      <c r="C117" s="156"/>
      <c r="D117" s="157"/>
      <c r="E117" s="17"/>
      <c r="F117" s="132">
        <f>+IF($P$2=0,$P117,0)</f>
        <v>0</v>
      </c>
      <c r="G117" s="133">
        <f>+IF($P$2=0,$Q117,0)</f>
        <v>0</v>
      </c>
      <c r="H117" s="17"/>
      <c r="I117" s="132">
        <f>+IF(OR($P$2=98,$P$2=42,$P$2=96,$P$2=97),$P117,0)</f>
        <v>0</v>
      </c>
      <c r="J117" s="133">
        <f>+IF(OR($P$2=98,$P$2=42,$P$2=96,$P$2=97),$Q117,0)</f>
        <v>0</v>
      </c>
      <c r="K117" s="109"/>
      <c r="L117" s="133">
        <f>+IF($P$2=33,$Q117,0)</f>
        <v>0</v>
      </c>
      <c r="M117" s="109"/>
      <c r="N117" s="158">
        <f>+ROUND(+G117+J117+L117,0)</f>
        <v>0</v>
      </c>
      <c r="O117" s="111"/>
      <c r="P117" s="132">
        <f>+ROUND([1]OTCHET!E559+[1]OTCHET!E561,0)</f>
        <v>0</v>
      </c>
      <c r="Q117" s="133">
        <f>+ROUND([1]OTCHET!F559+[1]OTCHET!F561,0)</f>
        <v>0</v>
      </c>
      <c r="R117" s="52"/>
      <c r="S117" s="152" t="s">
        <v>204</v>
      </c>
      <c r="T117" s="153"/>
      <c r="U117" s="154"/>
      <c r="V117" s="90"/>
      <c r="W117" s="12"/>
      <c r="X117" s="12"/>
      <c r="Y117" s="12"/>
      <c r="Z117" s="12"/>
    </row>
    <row r="118" spans="1:26" s="13" customFormat="1" ht="15.75">
      <c r="A118" s="103"/>
      <c r="B118" s="259" t="s">
        <v>205</v>
      </c>
      <c r="C118" s="260"/>
      <c r="D118" s="261"/>
      <c r="E118" s="17"/>
      <c r="F118" s="262">
        <f>+ROUND(+SUM(F116:F117),0)</f>
        <v>0</v>
      </c>
      <c r="G118" s="263">
        <f>+ROUND(+SUM(G116:G117),0)</f>
        <v>0</v>
      </c>
      <c r="H118" s="17"/>
      <c r="I118" s="262">
        <f>+ROUND(+SUM(I116:I117),0)</f>
        <v>0</v>
      </c>
      <c r="J118" s="263">
        <f>+ROUND(+SUM(J116:J117),0)</f>
        <v>0</v>
      </c>
      <c r="K118" s="109"/>
      <c r="L118" s="263">
        <f>+ROUND(+SUM(L116:L117),0)</f>
        <v>0</v>
      </c>
      <c r="M118" s="109"/>
      <c r="N118" s="264">
        <f>+ROUND(+SUM(N116:N117),0)</f>
        <v>0</v>
      </c>
      <c r="O118" s="111"/>
      <c r="P118" s="262">
        <f>+ROUND(+SUM(P116:P117),0)</f>
        <v>0</v>
      </c>
      <c r="Q118" s="263">
        <f>+ROUND(+SUM(Q116:Q117),0)</f>
        <v>0</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f>+ROUND(F106+F110+F114+F118,0)</f>
        <v>0</v>
      </c>
      <c r="G120" s="287">
        <f>+ROUND(G106+G110+G114+G118,0)</f>
        <v>0</v>
      </c>
      <c r="H120" s="17"/>
      <c r="I120" s="349">
        <f>+ROUND(I106+I110+I114+I118,0)</f>
        <v>0</v>
      </c>
      <c r="J120" s="287">
        <f>+ROUND(J106+J110+J114+J118,0)</f>
        <v>0</v>
      </c>
      <c r="K120" s="109"/>
      <c r="L120" s="287">
        <f>+ROUND(L106+L110+L114+L118,0)</f>
        <v>0</v>
      </c>
      <c r="M120" s="109"/>
      <c r="N120" s="288">
        <f>+ROUND(N106+N110+N114+N118,0)</f>
        <v>0</v>
      </c>
      <c r="O120" s="111"/>
      <c r="P120" s="349">
        <f>+ROUND(P106+P110+P114+P118,0)</f>
        <v>0</v>
      </c>
      <c r="Q120" s="287">
        <f>+ROUND(Q106+Q110+Q114+Q118,0)</f>
        <v>0</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f>+IF($P$2=0,$P122,0)</f>
        <v>0</v>
      </c>
      <c r="G122" s="122">
        <f>+IF($P$2=0,$Q122,0)</f>
        <v>0</v>
      </c>
      <c r="H122" s="17"/>
      <c r="I122" s="121">
        <f>+IF(OR($P$2=98,$P$2=42,$P$2=96,$P$2=97),$P122,0)</f>
        <v>0</v>
      </c>
      <c r="J122" s="122">
        <f>+IF(OR($P$2=98,$P$2=42,$P$2=96,$P$2=97),$Q122,0)</f>
        <v>0</v>
      </c>
      <c r="K122" s="109"/>
      <c r="L122" s="122">
        <f>+IF($P$2=33,$Q122,0)</f>
        <v>0</v>
      </c>
      <c r="M122" s="109"/>
      <c r="N122" s="123">
        <f>+ROUND(+G122+J122+L122,0)</f>
        <v>0</v>
      </c>
      <c r="O122" s="111"/>
      <c r="P122" s="121">
        <f>+ROUND(+SUM([1]OTCHET!E549:E556),0)</f>
        <v>0</v>
      </c>
      <c r="Q122" s="122">
        <f>+ROUND(+SUM([1]OTCHET!F549:F556),0)</f>
        <v>0</v>
      </c>
      <c r="R122" s="52"/>
      <c r="S122" s="126" t="s">
        <v>211</v>
      </c>
      <c r="T122" s="127"/>
      <c r="U122" s="128"/>
      <c r="V122" s="90"/>
      <c r="W122" s="12"/>
      <c r="X122" s="12"/>
      <c r="Y122" s="12"/>
      <c r="Z122" s="12"/>
    </row>
    <row r="123" spans="1:26" s="13" customFormat="1" ht="15.75">
      <c r="A123" s="103"/>
      <c r="B123" s="149" t="s">
        <v>212</v>
      </c>
      <c r="C123" s="150"/>
      <c r="D123" s="151"/>
      <c r="E123" s="17"/>
      <c r="F123" s="132">
        <f>+IF($P$2=0,$P123,0)</f>
        <v>0</v>
      </c>
      <c r="G123" s="133">
        <f>+IF($P$2=0,$Q123,0)</f>
        <v>0</v>
      </c>
      <c r="H123" s="17"/>
      <c r="I123" s="132">
        <f>+IF(OR($P$2=98,$P$2=42,$P$2=96,$P$2=97),$P123,0)</f>
        <v>0</v>
      </c>
      <c r="J123" s="133">
        <f>+IF(OR($P$2=98,$P$2=42,$P$2=96,$P$2=97),$Q123,0)</f>
        <v>0</v>
      </c>
      <c r="K123" s="109"/>
      <c r="L123" s="133">
        <f>+IF($P$2=33,$Q123,0)</f>
        <v>0</v>
      </c>
      <c r="M123" s="109"/>
      <c r="N123" s="158">
        <f>+ROUND(+G123+J123+L123,0)</f>
        <v>0</v>
      </c>
      <c r="O123" s="111"/>
      <c r="P123" s="132">
        <f>+ROUND([1]OTCHET!E524,0)</f>
        <v>0</v>
      </c>
      <c r="Q123" s="133">
        <f>+ROUND([1]OTCHET!F524,0)</f>
        <v>0</v>
      </c>
      <c r="R123" s="52"/>
      <c r="S123" s="350" t="s">
        <v>213</v>
      </c>
      <c r="T123" s="351"/>
      <c r="U123" s="352"/>
      <c r="V123" s="90"/>
      <c r="W123" s="12"/>
      <c r="X123" s="12"/>
      <c r="Y123" s="12"/>
      <c r="Z123" s="12"/>
    </row>
    <row r="124" spans="1:26" s="13" customFormat="1" ht="15.75">
      <c r="A124" s="103"/>
      <c r="B124" s="149" t="s">
        <v>214</v>
      </c>
      <c r="C124" s="150"/>
      <c r="D124" s="151"/>
      <c r="E124" s="17"/>
      <c r="F124" s="132">
        <f>+IF($P$2=0,$P124,0)</f>
        <v>0</v>
      </c>
      <c r="G124" s="133">
        <f>+IF($P$2=0,$Q124,0)</f>
        <v>0</v>
      </c>
      <c r="H124" s="17"/>
      <c r="I124" s="132">
        <f>+IF(OR($P$2=98,$P$2=42,$P$2=96,$P$2=97),$P124,0)</f>
        <v>0</v>
      </c>
      <c r="J124" s="133">
        <f>+IF(OR($P$2=98,$P$2=42,$P$2=96,$P$2=97),$Q124,0)</f>
        <v>0</v>
      </c>
      <c r="K124" s="109"/>
      <c r="L124" s="133">
        <f>+IF($P$2=33,$Q124,0)</f>
        <v>0</v>
      </c>
      <c r="M124" s="109"/>
      <c r="N124" s="158">
        <f>+ROUND(+G124+J124+L124,0)</f>
        <v>0</v>
      </c>
      <c r="O124" s="111"/>
      <c r="P124" s="132">
        <f>+ROUND(+[1]OTCHET!E521+[1]OTCHET!E531+[1]OTCHET!E557+[1]OTCHET!E564+[1]OTCHET!E565+[1]OTCHET!E579+[1]OTCHET!E591+IF(AND([1]OTCHET!$F$12="9900",+[1]OTCHET!$E$15=0),+[1]OTCHET!E586,0),0)</f>
        <v>0</v>
      </c>
      <c r="Q124" s="133">
        <f>+ROUND(+[1]OTCHET!F521+[1]OTCHET!F531+[1]OTCHET!F557+[1]OTCHET!F564+[1]OTCHET!F565+[1]OTCHET!F579+[1]OTCHET!F591+IF(AND([1]OTCHET!$F$12="9900",+[1]OTCHET!$E$15=0,+([1]OTCHET!F589+[1]OTCHET!F590)&gt;=0,+([1]OTCHET!F587+[1]OTCHET!F588)&lt;=0),+[1]OTCHET!F586,0),0)</f>
        <v>0</v>
      </c>
      <c r="R124" s="52"/>
      <c r="S124" s="152" t="s">
        <v>215</v>
      </c>
      <c r="T124" s="153"/>
      <c r="U124" s="154"/>
      <c r="V124" s="90"/>
      <c r="W124" s="12"/>
      <c r="X124" s="12"/>
      <c r="Y124" s="12"/>
      <c r="Z124" s="12"/>
    </row>
    <row r="125" spans="1:26" s="13" customFormat="1" ht="15.75" hidden="1">
      <c r="A125" s="103"/>
      <c r="B125" s="353" t="s">
        <v>216</v>
      </c>
      <c r="C125" s="139"/>
      <c r="D125" s="140"/>
      <c r="E125" s="17"/>
      <c r="F125" s="141">
        <f>+IF($P$2=0,$P125,0)</f>
        <v>0</v>
      </c>
      <c r="G125" s="142">
        <f>+IF($P$2=0,$Q125,0)</f>
        <v>0</v>
      </c>
      <c r="H125" s="17"/>
      <c r="I125" s="141"/>
      <c r="J125" s="142"/>
      <c r="K125" s="109"/>
      <c r="L125" s="142"/>
      <c r="M125" s="109"/>
      <c r="N125" s="143">
        <f>+ROUND(+G125+J125+L125,0)</f>
        <v>0</v>
      </c>
      <c r="O125" s="111"/>
      <c r="P125" s="141">
        <f>+ROUND(+IF(AND([1]OTCHET!$F$12="9900",+[1]OTCHET!$E$15=0,+([1]OTCHET!E589+[1]OTCHET!E590)&gt;0,+([1]OTCHET!E587+[1]OTCHET!E588)&lt;0),+[1]OTCHET!E586,0),0)</f>
        <v>0</v>
      </c>
      <c r="Q125" s="142">
        <f>+ROUND(+IF(AND([1]OTCHET!$F$12="9900",+[1]OTCHET!$E$15=0,+([1]OTCHET!F589+[1]OTCHET!F590)&gt;=0,+([1]OTCHET!F587+[1]OTCHET!F588)&lt;=0),+[1]OTCHET!F586,0),0)</f>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f>+ROUND(+G126+J126+L126,0)</f>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f>+ROUND(+F122+F123+F124+F126,0)</f>
        <v>0</v>
      </c>
      <c r="G127" s="299">
        <f>+ROUND(+G122+G123+G124+G126,0)</f>
        <v>0</v>
      </c>
      <c r="H127" s="17"/>
      <c r="I127" s="298">
        <f>+ROUND(+I122+I123+I124+I126,0)</f>
        <v>0</v>
      </c>
      <c r="J127" s="299">
        <f>+ROUND(+J122+J123+J124+J126,0)</f>
        <v>0</v>
      </c>
      <c r="K127" s="109"/>
      <c r="L127" s="299">
        <f>+ROUND(+L122+L123+L124+L126,0)</f>
        <v>0</v>
      </c>
      <c r="M127" s="109"/>
      <c r="N127" s="300">
        <f>+ROUND(+N122+N123+N124+N126,0)</f>
        <v>0</v>
      </c>
      <c r="O127" s="111"/>
      <c r="P127" s="298">
        <f>+ROUND(+P122+P123+P124+P126,0)</f>
        <v>0</v>
      </c>
      <c r="Q127" s="299">
        <f>+ROUND(+Q122+Q123+Q124+Q126,0)</f>
        <v>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f>+IF($P$2=0,$P129,0)</f>
        <v>0</v>
      </c>
      <c r="G129" s="122">
        <f>+IF($P$2=0,$Q129,0)</f>
        <v>0</v>
      </c>
      <c r="H129" s="17"/>
      <c r="I129" s="121">
        <f>+IF(OR($P$2=98,$P$2=42,$P$2=96,$P$2=97),$P129,0)</f>
        <v>0</v>
      </c>
      <c r="J129" s="122">
        <f>+IF(OR($P$2=98,$P$2=42,$P$2=96,$P$2=97),$Q129,0)</f>
        <v>0</v>
      </c>
      <c r="K129" s="109"/>
      <c r="L129" s="122">
        <f>+IF($P$2=33,$Q129,0)</f>
        <v>0</v>
      </c>
      <c r="M129" s="109"/>
      <c r="N129" s="123">
        <f>+ROUND(+G129+J129+L129,0)</f>
        <v>0</v>
      </c>
      <c r="O129" s="111"/>
      <c r="P129" s="121">
        <f>+ROUND(+SUM([1]OTCHET!E567:E572)+SUM([1]OTCHET!E581:E582)+IF(AND([1]OTCHET!$F$12="9900",+[1]OTCHET!$E$15=0),0,SUM([1]OTCHET!E587:E588)),0)</f>
        <v>0</v>
      </c>
      <c r="Q129" s="122">
        <f>+ROUND(+SUM([1]OTCHET!F567:F572)+SUM([1]OTCHET!F581:F582)+IF(AND([1]OTCHET!$F$12="9900",+[1]OTCHET!$E$15=0),0,SUM([1]OTCHET!F587:F588)),0)</f>
        <v>0</v>
      </c>
      <c r="R129" s="52"/>
      <c r="S129" s="126" t="s">
        <v>224</v>
      </c>
      <c r="T129" s="127"/>
      <c r="U129" s="128"/>
      <c r="V129" s="90"/>
      <c r="W129" s="12"/>
      <c r="X129" s="12"/>
      <c r="Y129" s="12"/>
      <c r="Z129" s="12"/>
    </row>
    <row r="130" spans="1:26" s="13" customFormat="1" ht="15.75">
      <c r="A130" s="103"/>
      <c r="B130" s="149" t="s">
        <v>225</v>
      </c>
      <c r="C130" s="150"/>
      <c r="D130" s="151"/>
      <c r="E130" s="17"/>
      <c r="F130" s="132">
        <f>+IF($P$2=0,$P130,0)</f>
        <v>0</v>
      </c>
      <c r="G130" s="133">
        <f>+IF($P$2=0,$Q130,0)</f>
        <v>0</v>
      </c>
      <c r="H130" s="17"/>
      <c r="I130" s="132">
        <f>+IF(OR($P$2=98,$P$2=42,$P$2=96,$P$2=97),$P130,0)</f>
        <v>0</v>
      </c>
      <c r="J130" s="133">
        <f>+IF(OR($P$2=98,$P$2=42,$P$2=96,$P$2=97),$Q130,0)</f>
        <v>0</v>
      </c>
      <c r="K130" s="109"/>
      <c r="L130" s="133">
        <f>+IF($P$2=33,$Q130,0)</f>
        <v>0</v>
      </c>
      <c r="M130" s="109"/>
      <c r="N130" s="158">
        <f>+ROUND(+G130+J130+L130,0)</f>
        <v>0</v>
      </c>
      <c r="O130" s="111"/>
      <c r="P130" s="132">
        <f>+ROUND([1]OTCHET!E580+[1]OTCHET!E585,0)</f>
        <v>0</v>
      </c>
      <c r="Q130" s="133">
        <f>+ROUND([1]OTCHET!F580+[1]OTCHET!F585,0)</f>
        <v>0</v>
      </c>
      <c r="R130" s="52"/>
      <c r="S130" s="152" t="s">
        <v>226</v>
      </c>
      <c r="T130" s="153"/>
      <c r="U130" s="154"/>
      <c r="V130" s="90"/>
      <c r="W130" s="12"/>
      <c r="X130" s="12"/>
      <c r="Y130" s="12"/>
      <c r="Z130" s="12"/>
    </row>
    <row r="131" spans="1:26" s="13" customFormat="1" ht="15.75">
      <c r="A131" s="103"/>
      <c r="B131" s="129" t="s">
        <v>227</v>
      </c>
      <c r="C131" s="130"/>
      <c r="D131" s="131"/>
      <c r="E131" s="17"/>
      <c r="F131" s="132">
        <f>+IF($P$2=0,$P131,0)</f>
        <v>0</v>
      </c>
      <c r="G131" s="133">
        <f>+IF($P$2=0,$Q131,0)</f>
        <v>0</v>
      </c>
      <c r="H131" s="17"/>
      <c r="I131" s="132">
        <f>+IF(OR($P$2=98,$P$2=42,$P$2=96,$P$2=97),$P131,0)</f>
        <v>0</v>
      </c>
      <c r="J131" s="133">
        <f>+IF(OR($P$2=98,$P$2=42,$P$2=96,$P$2=97),$Q131,0)</f>
        <v>0</v>
      </c>
      <c r="K131" s="109"/>
      <c r="L131" s="133">
        <f>+IF($P$2=33,$Q131,0)</f>
        <v>0</v>
      </c>
      <c r="M131" s="109"/>
      <c r="N131" s="158">
        <f>+ROUND(+G131+J131+L131,0)</f>
        <v>0</v>
      </c>
      <c r="O131" s="111"/>
      <c r="P131" s="132">
        <f>+ROUND(-SUM([1]OTCHET!E573:E578)-SUM([1]OTCHET!E583:E584)-IF(AND([1]OTCHET!$F$12="9900",+[1]OTCHET!$E$15=0),0,SUM([1]OTCHET!E589:E590)),0)</f>
        <v>0</v>
      </c>
      <c r="Q131" s="133">
        <f>+ROUND(-SUM([1]OTCHET!F573:F578)-SUM([1]OTCHET!F583:F584)-IF(AND([1]OTCHET!$F$12="9900",+[1]OTCHET!$E$15=0),0,SUM([1]OTCHET!F589:F590)),0)</f>
        <v>0</v>
      </c>
      <c r="R131" s="52"/>
      <c r="S131" s="367" t="s">
        <v>228</v>
      </c>
      <c r="T131" s="368"/>
      <c r="U131" s="369"/>
      <c r="V131" s="90"/>
      <c r="W131" s="12"/>
      <c r="X131" s="12"/>
      <c r="Y131" s="12"/>
      <c r="Z131" s="12"/>
    </row>
    <row r="132" spans="1:26" s="13" customFormat="1" ht="16.5" thickBot="1">
      <c r="A132" s="103"/>
      <c r="B132" s="370" t="s">
        <v>229</v>
      </c>
      <c r="C132" s="371"/>
      <c r="D132" s="372"/>
      <c r="E132" s="17"/>
      <c r="F132" s="373">
        <f>+ROUND(+F131-F129-F130,0)</f>
        <v>0</v>
      </c>
      <c r="G132" s="374">
        <f>+ROUND(+G131-G129-G130,0)</f>
        <v>0</v>
      </c>
      <c r="H132" s="17"/>
      <c r="I132" s="373">
        <f>+ROUND(+I131-I129-I130,0)</f>
        <v>0</v>
      </c>
      <c r="J132" s="374">
        <f>+ROUND(+J131-J129-J130,0)</f>
        <v>0</v>
      </c>
      <c r="K132" s="109"/>
      <c r="L132" s="374">
        <f>+ROUND(+L131-L129-L130,0)</f>
        <v>0</v>
      </c>
      <c r="M132" s="109"/>
      <c r="N132" s="375">
        <f>+ROUND(+N131-N129-N130,0)</f>
        <v>0</v>
      </c>
      <c r="O132" s="111"/>
      <c r="P132" s="373">
        <f>+ROUND(+P131-P129-P130,0)</f>
        <v>0</v>
      </c>
      <c r="Q132" s="374">
        <f>+ROUND(+Q131-Q129-Q130,0)</f>
        <v>0</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44413</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2021-08-25T12:06:15Z</dcterms:modified>
</cp:coreProperties>
</file>