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C134" i="1" l="1"/>
  <c r="Q131" i="1"/>
  <c r="Q132" i="1" s="1"/>
  <c r="P131" i="1"/>
  <c r="P132" i="1" s="1"/>
  <c r="Q130" i="1"/>
  <c r="P130" i="1"/>
  <c r="Q129" i="1"/>
  <c r="P129" i="1"/>
  <c r="Q127" i="1"/>
  <c r="P127" i="1"/>
  <c r="N126" i="1"/>
  <c r="Q125" i="1"/>
  <c r="P125" i="1"/>
  <c r="Q124" i="1"/>
  <c r="P124" i="1"/>
  <c r="Q123" i="1"/>
  <c r="P123" i="1"/>
  <c r="Q122" i="1"/>
  <c r="P122" i="1"/>
  <c r="Q117" i="1"/>
  <c r="P117" i="1"/>
  <c r="Q116" i="1"/>
  <c r="Q118" i="1" s="1"/>
  <c r="P116" i="1"/>
  <c r="P118" i="1" s="1"/>
  <c r="Q113" i="1"/>
  <c r="P113" i="1"/>
  <c r="Q112" i="1"/>
  <c r="Q114" i="1" s="1"/>
  <c r="P112" i="1"/>
  <c r="P114" i="1" s="1"/>
  <c r="Q109" i="1"/>
  <c r="P109" i="1"/>
  <c r="Q108" i="1"/>
  <c r="Q110" i="1" s="1"/>
  <c r="P108" i="1"/>
  <c r="P110" i="1" s="1"/>
  <c r="Q105" i="1"/>
  <c r="P105" i="1"/>
  <c r="Q104" i="1"/>
  <c r="Q106" i="1" s="1"/>
  <c r="P104" i="1"/>
  <c r="P106" i="1" s="1"/>
  <c r="P120" i="1" s="1"/>
  <c r="Q98" i="1"/>
  <c r="P98" i="1"/>
  <c r="Q97" i="1"/>
  <c r="Q99" i="1" s="1"/>
  <c r="P97" i="1"/>
  <c r="P99" i="1" s="1"/>
  <c r="Q94" i="1"/>
  <c r="P94" i="1"/>
  <c r="Q93" i="1"/>
  <c r="P93" i="1"/>
  <c r="Q92" i="1"/>
  <c r="P92" i="1"/>
  <c r="Q91" i="1"/>
  <c r="Q95" i="1" s="1"/>
  <c r="P91" i="1"/>
  <c r="P95" i="1" s="1"/>
  <c r="Q88" i="1"/>
  <c r="P88" i="1"/>
  <c r="Q87" i="1"/>
  <c r="Q89" i="1" s="1"/>
  <c r="Q101" i="1" s="1"/>
  <c r="P87" i="1"/>
  <c r="P89" i="1" s="1"/>
  <c r="P101" i="1" s="1"/>
  <c r="P84" i="1" s="1"/>
  <c r="Q80" i="1"/>
  <c r="P80" i="1"/>
  <c r="Q79" i="1"/>
  <c r="Q81" i="1" s="1"/>
  <c r="P79" i="1"/>
  <c r="P81" i="1" s="1"/>
  <c r="Q74" i="1"/>
  <c r="P74" i="1"/>
  <c r="Q73" i="1"/>
  <c r="Q75" i="1" s="1"/>
  <c r="P73" i="1"/>
  <c r="P75" i="1" s="1"/>
  <c r="Q70" i="1"/>
  <c r="P70" i="1"/>
  <c r="Q69" i="1"/>
  <c r="Q71" i="1" s="1"/>
  <c r="P69" i="1"/>
  <c r="P71" i="1" s="1"/>
  <c r="Q66" i="1"/>
  <c r="P66" i="1"/>
  <c r="Q65" i="1"/>
  <c r="Q67" i="1" s="1"/>
  <c r="P65" i="1"/>
  <c r="P67" i="1" s="1"/>
  <c r="Q62" i="1"/>
  <c r="P62" i="1"/>
  <c r="Q61" i="1"/>
  <c r="P61" i="1"/>
  <c r="Q60" i="1"/>
  <c r="P60" i="1"/>
  <c r="Q59" i="1"/>
  <c r="P59" i="1"/>
  <c r="Q58" i="1"/>
  <c r="Q63" i="1" s="1"/>
  <c r="P58" i="1"/>
  <c r="P63" i="1" s="1"/>
  <c r="Q55" i="1"/>
  <c r="P55" i="1"/>
  <c r="Q54" i="1"/>
  <c r="P54" i="1"/>
  <c r="Q53" i="1"/>
  <c r="P53" i="1"/>
  <c r="Q52" i="1"/>
  <c r="P52" i="1"/>
  <c r="Q51" i="1"/>
  <c r="Q56" i="1" s="1"/>
  <c r="Q77" i="1" s="1"/>
  <c r="P51" i="1"/>
  <c r="P56" i="1" s="1"/>
  <c r="P77" i="1" s="1"/>
  <c r="Q45" i="1"/>
  <c r="P45" i="1"/>
  <c r="Q44" i="1"/>
  <c r="P44" i="1"/>
  <c r="Q43" i="1"/>
  <c r="Q46" i="1" s="1"/>
  <c r="P43" i="1"/>
  <c r="P46" i="1" s="1"/>
  <c r="Q42" i="1"/>
  <c r="P42" i="1"/>
  <c r="Q40" i="1"/>
  <c r="P40" i="1"/>
  <c r="Q38" i="1"/>
  <c r="P38" i="1"/>
  <c r="Q37" i="1"/>
  <c r="P37" i="1"/>
  <c r="Q36" i="1"/>
  <c r="P36" i="1"/>
  <c r="Q35" i="1"/>
  <c r="P35" i="1"/>
  <c r="Q27" i="1"/>
  <c r="P27" i="1"/>
  <c r="Q26" i="1"/>
  <c r="P26" i="1"/>
  <c r="Q25" i="1"/>
  <c r="Q28" i="1" s="1"/>
  <c r="P25" i="1"/>
  <c r="P28" i="1" s="1"/>
  <c r="Q22" i="1"/>
  <c r="P22" i="1"/>
  <c r="J22" i="1"/>
  <c r="Q21" i="1"/>
  <c r="P21" i="1"/>
  <c r="J21" i="1"/>
  <c r="Q20" i="1"/>
  <c r="P20" i="1"/>
  <c r="J20" i="1"/>
  <c r="Q19" i="1"/>
  <c r="P19" i="1"/>
  <c r="J19" i="1"/>
  <c r="Q18" i="1"/>
  <c r="P18" i="1"/>
  <c r="J18" i="1"/>
  <c r="Q17" i="1"/>
  <c r="P17" i="1"/>
  <c r="J17" i="1"/>
  <c r="Q16" i="1"/>
  <c r="P16" i="1"/>
  <c r="J16" i="1"/>
  <c r="Q15" i="1"/>
  <c r="P15" i="1"/>
  <c r="J15" i="1"/>
  <c r="Q14" i="1"/>
  <c r="P14" i="1"/>
  <c r="J14" i="1"/>
  <c r="Q13" i="1"/>
  <c r="Q23" i="1" s="1"/>
  <c r="Q48" i="1" s="1"/>
  <c r="Q83" i="1" s="1"/>
  <c r="P13" i="1"/>
  <c r="P23" i="1" s="1"/>
  <c r="J13" i="1"/>
  <c r="J23" i="1" s="1"/>
  <c r="I13" i="1"/>
  <c r="Q9" i="1"/>
  <c r="L9" i="1"/>
  <c r="J9" i="1"/>
  <c r="S6" i="1"/>
  <c r="P6" i="1"/>
  <c r="L6" i="1"/>
  <c r="N9" i="1" s="1"/>
  <c r="Q4" i="1"/>
  <c r="L4" i="1"/>
  <c r="F9" i="1" s="1"/>
  <c r="T2" i="1"/>
  <c r="Q2" i="1"/>
  <c r="P2" i="1"/>
  <c r="J58" i="1" s="1"/>
  <c r="L2" i="1"/>
  <c r="I2" i="1"/>
  <c r="G2" i="1"/>
  <c r="F2" i="1"/>
  <c r="B2" i="1"/>
  <c r="P48" i="1" l="1"/>
  <c r="P83" i="1" s="1"/>
  <c r="G9" i="1"/>
  <c r="G13" i="1"/>
  <c r="G14" i="1"/>
  <c r="G15" i="1"/>
  <c r="G16" i="1"/>
  <c r="G17" i="1"/>
  <c r="G18" i="1"/>
  <c r="G19" i="1"/>
  <c r="G20" i="1"/>
  <c r="G21" i="1"/>
  <c r="G22" i="1"/>
  <c r="G25" i="1"/>
  <c r="G26" i="1"/>
  <c r="G27" i="1"/>
  <c r="G35" i="1"/>
  <c r="G36" i="1"/>
  <c r="J37" i="1"/>
  <c r="F38" i="1"/>
  <c r="J40" i="1"/>
  <c r="F42" i="1"/>
  <c r="J43" i="1"/>
  <c r="F44" i="1"/>
  <c r="J45" i="1"/>
  <c r="I51" i="1"/>
  <c r="I52" i="1"/>
  <c r="I53" i="1"/>
  <c r="I54" i="1"/>
  <c r="I55" i="1"/>
  <c r="I9" i="1"/>
  <c r="P9" i="1"/>
  <c r="I14" i="1"/>
  <c r="I23" i="1" s="1"/>
  <c r="I15" i="1"/>
  <c r="I16" i="1"/>
  <c r="I17" i="1"/>
  <c r="I18" i="1"/>
  <c r="I19" i="1"/>
  <c r="I20" i="1"/>
  <c r="I21" i="1"/>
  <c r="I22" i="1"/>
  <c r="I25" i="1"/>
  <c r="I28" i="1" s="1"/>
  <c r="I26" i="1"/>
  <c r="I27" i="1"/>
  <c r="I35" i="1"/>
  <c r="I36" i="1"/>
  <c r="L37" i="1"/>
  <c r="I38" i="1"/>
  <c r="L40" i="1"/>
  <c r="I42" i="1"/>
  <c r="L43" i="1"/>
  <c r="I44" i="1"/>
  <c r="L45" i="1"/>
  <c r="J51" i="1"/>
  <c r="J52" i="1"/>
  <c r="J53" i="1"/>
  <c r="J54" i="1"/>
  <c r="J55" i="1"/>
  <c r="J59" i="1"/>
  <c r="J63" i="1" s="1"/>
  <c r="J25" i="1"/>
  <c r="J26" i="1"/>
  <c r="J27" i="1"/>
  <c r="J35" i="1"/>
  <c r="J36" i="1"/>
  <c r="F37" i="1"/>
  <c r="J38" i="1"/>
  <c r="F40" i="1"/>
  <c r="J42" i="1"/>
  <c r="F43" i="1"/>
  <c r="J44" i="1"/>
  <c r="F45" i="1"/>
  <c r="G131" i="1"/>
  <c r="G130" i="1"/>
  <c r="G129" i="1"/>
  <c r="J124" i="1"/>
  <c r="J123" i="1"/>
  <c r="J122" i="1"/>
  <c r="J117" i="1"/>
  <c r="J116" i="1"/>
  <c r="J113" i="1"/>
  <c r="J112" i="1"/>
  <c r="J114" i="1" s="1"/>
  <c r="J109" i="1"/>
  <c r="J108" i="1"/>
  <c r="J105" i="1"/>
  <c r="J104" i="1"/>
  <c r="J106" i="1" s="1"/>
  <c r="L131" i="1"/>
  <c r="F131" i="1"/>
  <c r="L130" i="1"/>
  <c r="F130" i="1"/>
  <c r="L129" i="1"/>
  <c r="F129" i="1"/>
  <c r="I124" i="1"/>
  <c r="I123" i="1"/>
  <c r="I122" i="1"/>
  <c r="I127" i="1" s="1"/>
  <c r="I117" i="1"/>
  <c r="I116" i="1"/>
  <c r="I113" i="1"/>
  <c r="I112" i="1"/>
  <c r="I114" i="1" s="1"/>
  <c r="I109" i="1"/>
  <c r="I108" i="1"/>
  <c r="I105" i="1"/>
  <c r="I104" i="1"/>
  <c r="I106" i="1" s="1"/>
  <c r="I98" i="1"/>
  <c r="I97" i="1"/>
  <c r="I94" i="1"/>
  <c r="I93" i="1"/>
  <c r="I92" i="1"/>
  <c r="J131" i="1"/>
  <c r="J130" i="1"/>
  <c r="J129" i="1"/>
  <c r="G125" i="1"/>
  <c r="N125" i="1" s="1"/>
  <c r="G124" i="1"/>
  <c r="G123" i="1"/>
  <c r="G122" i="1"/>
  <c r="G117" i="1"/>
  <c r="N117" i="1" s="1"/>
  <c r="G116" i="1"/>
  <c r="G113" i="1"/>
  <c r="G112" i="1"/>
  <c r="I131" i="1"/>
  <c r="I132" i="1" s="1"/>
  <c r="I130" i="1"/>
  <c r="I129" i="1"/>
  <c r="F125" i="1"/>
  <c r="L124" i="1"/>
  <c r="F124" i="1"/>
  <c r="L123" i="1"/>
  <c r="F123" i="1"/>
  <c r="L122" i="1"/>
  <c r="L127" i="1" s="1"/>
  <c r="F122" i="1"/>
  <c r="L117" i="1"/>
  <c r="F117" i="1"/>
  <c r="L116" i="1"/>
  <c r="L118" i="1" s="1"/>
  <c r="F116" i="1"/>
  <c r="L113" i="1"/>
  <c r="F113" i="1"/>
  <c r="L112" i="1"/>
  <c r="L114" i="1" s="1"/>
  <c r="F112" i="1"/>
  <c r="L109" i="1"/>
  <c r="F109" i="1"/>
  <c r="L108" i="1"/>
  <c r="L110" i="1" s="1"/>
  <c r="F108" i="1"/>
  <c r="L105" i="1"/>
  <c r="F105" i="1"/>
  <c r="L104" i="1"/>
  <c r="L106" i="1" s="1"/>
  <c r="L120" i="1" s="1"/>
  <c r="F104" i="1"/>
  <c r="L98" i="1"/>
  <c r="F98" i="1"/>
  <c r="L97" i="1"/>
  <c r="L99" i="1" s="1"/>
  <c r="F97" i="1"/>
  <c r="L94" i="1"/>
  <c r="F94" i="1"/>
  <c r="L93" i="1"/>
  <c r="F93" i="1"/>
  <c r="L92" i="1"/>
  <c r="F92" i="1"/>
  <c r="L91" i="1"/>
  <c r="L95" i="1" s="1"/>
  <c r="F91" i="1"/>
  <c r="L88" i="1"/>
  <c r="F88" i="1"/>
  <c r="L87" i="1"/>
  <c r="L89" i="1" s="1"/>
  <c r="L101" i="1" s="1"/>
  <c r="F87" i="1"/>
  <c r="G80" i="1"/>
  <c r="G79" i="1"/>
  <c r="G98" i="1"/>
  <c r="J97" i="1"/>
  <c r="G92" i="1"/>
  <c r="J91" i="1"/>
  <c r="J88" i="1"/>
  <c r="G87" i="1"/>
  <c r="L80" i="1"/>
  <c r="I79" i="1"/>
  <c r="G74" i="1"/>
  <c r="G73" i="1"/>
  <c r="G70" i="1"/>
  <c r="G69" i="1"/>
  <c r="G66" i="1"/>
  <c r="G65" i="1"/>
  <c r="G62" i="1"/>
  <c r="G61" i="1"/>
  <c r="G60" i="1"/>
  <c r="G59" i="1"/>
  <c r="G58" i="1"/>
  <c r="G55" i="1"/>
  <c r="G54" i="1"/>
  <c r="G53" i="1"/>
  <c r="G52" i="1"/>
  <c r="G51" i="1"/>
  <c r="G45" i="1"/>
  <c r="N45" i="1" s="1"/>
  <c r="G44" i="1"/>
  <c r="G43" i="1"/>
  <c r="N43" i="1" s="1"/>
  <c r="G42" i="1"/>
  <c r="G40" i="1"/>
  <c r="N40" i="1" s="1"/>
  <c r="G38" i="1"/>
  <c r="G37" i="1"/>
  <c r="N37" i="1" s="1"/>
  <c r="G109" i="1"/>
  <c r="N109" i="1" s="1"/>
  <c r="G108" i="1"/>
  <c r="G97" i="1"/>
  <c r="J94" i="1"/>
  <c r="I91" i="1"/>
  <c r="I95" i="1" s="1"/>
  <c r="I88" i="1"/>
  <c r="J80" i="1"/>
  <c r="F79" i="1"/>
  <c r="L74" i="1"/>
  <c r="F74" i="1"/>
  <c r="L73" i="1"/>
  <c r="F73" i="1"/>
  <c r="L70" i="1"/>
  <c r="F70" i="1"/>
  <c r="L69" i="1"/>
  <c r="F69" i="1"/>
  <c r="L66" i="1"/>
  <c r="F66" i="1"/>
  <c r="L65" i="1"/>
  <c r="F65" i="1"/>
  <c r="L62" i="1"/>
  <c r="F62" i="1"/>
  <c r="L61" i="1"/>
  <c r="F61" i="1"/>
  <c r="L60" i="1"/>
  <c r="F60" i="1"/>
  <c r="L59" i="1"/>
  <c r="F59" i="1"/>
  <c r="L58" i="1"/>
  <c r="L63" i="1" s="1"/>
  <c r="F58" i="1"/>
  <c r="F63" i="1" s="1"/>
  <c r="L55" i="1"/>
  <c r="F55" i="1"/>
  <c r="L54" i="1"/>
  <c r="F54" i="1"/>
  <c r="L53" i="1"/>
  <c r="F53" i="1"/>
  <c r="L52" i="1"/>
  <c r="F52" i="1"/>
  <c r="L51" i="1"/>
  <c r="F51" i="1"/>
  <c r="G94" i="1"/>
  <c r="N94" i="1" s="1"/>
  <c r="J93" i="1"/>
  <c r="G91" i="1"/>
  <c r="G88" i="1"/>
  <c r="J87" i="1"/>
  <c r="J89" i="1" s="1"/>
  <c r="I80" i="1"/>
  <c r="L79" i="1"/>
  <c r="L81" i="1" s="1"/>
  <c r="J74" i="1"/>
  <c r="J73" i="1"/>
  <c r="J75" i="1" s="1"/>
  <c r="J70" i="1"/>
  <c r="J69" i="1"/>
  <c r="J66" i="1"/>
  <c r="J65" i="1"/>
  <c r="J67" i="1" s="1"/>
  <c r="J62" i="1"/>
  <c r="J61" i="1"/>
  <c r="J60" i="1"/>
  <c r="G105" i="1"/>
  <c r="N105" i="1" s="1"/>
  <c r="G104" i="1"/>
  <c r="J98" i="1"/>
  <c r="G93" i="1"/>
  <c r="J92" i="1"/>
  <c r="I87" i="1"/>
  <c r="I89" i="1" s="1"/>
  <c r="F80" i="1"/>
  <c r="J79" i="1"/>
  <c r="J81" i="1" s="1"/>
  <c r="I74" i="1"/>
  <c r="I73" i="1"/>
  <c r="I75" i="1" s="1"/>
  <c r="I70" i="1"/>
  <c r="I69" i="1"/>
  <c r="I66" i="1"/>
  <c r="I65" i="1"/>
  <c r="I67" i="1" s="1"/>
  <c r="I62" i="1"/>
  <c r="I61" i="1"/>
  <c r="I60" i="1"/>
  <c r="I59" i="1"/>
  <c r="I58" i="1"/>
  <c r="F13" i="1"/>
  <c r="L13" i="1"/>
  <c r="F14" i="1"/>
  <c r="L14" i="1"/>
  <c r="F15" i="1"/>
  <c r="L15" i="1"/>
  <c r="F16" i="1"/>
  <c r="L16" i="1"/>
  <c r="F17" i="1"/>
  <c r="L17" i="1"/>
  <c r="F18" i="1"/>
  <c r="L18" i="1"/>
  <c r="F19" i="1"/>
  <c r="L19" i="1"/>
  <c r="F20" i="1"/>
  <c r="L20" i="1"/>
  <c r="F21" i="1"/>
  <c r="L21" i="1"/>
  <c r="F22" i="1"/>
  <c r="L22" i="1"/>
  <c r="F25" i="1"/>
  <c r="L25" i="1"/>
  <c r="L28" i="1" s="1"/>
  <c r="F26" i="1"/>
  <c r="L26" i="1"/>
  <c r="F27" i="1"/>
  <c r="L27" i="1"/>
  <c r="F35" i="1"/>
  <c r="L35" i="1"/>
  <c r="F36" i="1"/>
  <c r="L36" i="1"/>
  <c r="I37" i="1"/>
  <c r="L38" i="1"/>
  <c r="I40" i="1"/>
  <c r="L42" i="1"/>
  <c r="L46" i="1" s="1"/>
  <c r="I43" i="1"/>
  <c r="L44" i="1"/>
  <c r="I45" i="1"/>
  <c r="Q120" i="1"/>
  <c r="Q84" i="1" s="1"/>
  <c r="Q140" i="1" l="1"/>
  <c r="Q137" i="1" s="1"/>
  <c r="Q133" i="1"/>
  <c r="Q82" i="1"/>
  <c r="G46" i="1"/>
  <c r="N42" i="1"/>
  <c r="G56" i="1"/>
  <c r="N51" i="1"/>
  <c r="N55" i="1"/>
  <c r="N61" i="1"/>
  <c r="G71" i="1"/>
  <c r="N69" i="1"/>
  <c r="I81" i="1"/>
  <c r="J95" i="1"/>
  <c r="G81" i="1"/>
  <c r="N79" i="1"/>
  <c r="N81" i="1" s="1"/>
  <c r="G114" i="1"/>
  <c r="N112" i="1"/>
  <c r="G127" i="1"/>
  <c r="N122" i="1"/>
  <c r="L132" i="1"/>
  <c r="N129" i="1"/>
  <c r="J56" i="1"/>
  <c r="I46" i="1"/>
  <c r="I48" i="1" s="1"/>
  <c r="I56" i="1"/>
  <c r="F46" i="1"/>
  <c r="N36" i="1"/>
  <c r="G28" i="1"/>
  <c r="N25" i="1"/>
  <c r="N19" i="1"/>
  <c r="N15" i="1"/>
  <c r="Q141" i="1"/>
  <c r="Q138" i="1" s="1"/>
  <c r="L23" i="1"/>
  <c r="L48" i="1" s="1"/>
  <c r="F28" i="1"/>
  <c r="F23" i="1"/>
  <c r="F48" i="1" s="1"/>
  <c r="I71" i="1"/>
  <c r="N93" i="1"/>
  <c r="N88" i="1"/>
  <c r="F56" i="1"/>
  <c r="F77" i="1" s="1"/>
  <c r="F67" i="1"/>
  <c r="F71" i="1"/>
  <c r="F75" i="1"/>
  <c r="F81" i="1"/>
  <c r="N52" i="1"/>
  <c r="G63" i="1"/>
  <c r="N58" i="1"/>
  <c r="N62" i="1"/>
  <c r="N70" i="1"/>
  <c r="N92" i="1"/>
  <c r="N80" i="1"/>
  <c r="N113" i="1"/>
  <c r="N123" i="1"/>
  <c r="J127" i="1"/>
  <c r="N130" i="1"/>
  <c r="N35" i="1"/>
  <c r="N22" i="1"/>
  <c r="N18" i="1"/>
  <c r="N14" i="1"/>
  <c r="P141" i="1"/>
  <c r="P138" i="1" s="1"/>
  <c r="P140" i="1"/>
  <c r="P137" i="1" s="1"/>
  <c r="P133" i="1"/>
  <c r="P82" i="1"/>
  <c r="I63" i="1"/>
  <c r="J71" i="1"/>
  <c r="G95" i="1"/>
  <c r="N91" i="1"/>
  <c r="N95" i="1" s="1"/>
  <c r="L56" i="1"/>
  <c r="L77" i="1" s="1"/>
  <c r="L67" i="1"/>
  <c r="L71" i="1"/>
  <c r="L75" i="1"/>
  <c r="G99" i="1"/>
  <c r="N97" i="1"/>
  <c r="N38" i="1"/>
  <c r="N44" i="1"/>
  <c r="N53" i="1"/>
  <c r="N59" i="1"/>
  <c r="G67" i="1"/>
  <c r="N65" i="1"/>
  <c r="G75" i="1"/>
  <c r="N73" i="1"/>
  <c r="G89" i="1"/>
  <c r="N87" i="1"/>
  <c r="N89" i="1" s="1"/>
  <c r="J99" i="1"/>
  <c r="J101" i="1" s="1"/>
  <c r="J84" i="1" s="1"/>
  <c r="F89" i="1"/>
  <c r="F95" i="1"/>
  <c r="F99" i="1"/>
  <c r="F106" i="1"/>
  <c r="F120" i="1" s="1"/>
  <c r="F110" i="1"/>
  <c r="F114" i="1"/>
  <c r="F118" i="1"/>
  <c r="F127" i="1"/>
  <c r="G118" i="1"/>
  <c r="N116" i="1"/>
  <c r="N118" i="1" s="1"/>
  <c r="N124" i="1"/>
  <c r="J132" i="1"/>
  <c r="I99" i="1"/>
  <c r="I110" i="1"/>
  <c r="I120" i="1" s="1"/>
  <c r="I118" i="1"/>
  <c r="G132" i="1"/>
  <c r="N131" i="1"/>
  <c r="N132" i="1" s="1"/>
  <c r="J46" i="1"/>
  <c r="J28" i="1"/>
  <c r="J48" i="1" s="1"/>
  <c r="N27" i="1"/>
  <c r="N21" i="1"/>
  <c r="N17" i="1"/>
  <c r="G23" i="1"/>
  <c r="G48" i="1" s="1"/>
  <c r="N13" i="1"/>
  <c r="N23" i="1" s="1"/>
  <c r="I101" i="1"/>
  <c r="N104" i="1"/>
  <c r="N106" i="1" s="1"/>
  <c r="G106" i="1"/>
  <c r="G110" i="1"/>
  <c r="N108" i="1"/>
  <c r="N110" i="1" s="1"/>
  <c r="N54" i="1"/>
  <c r="N60" i="1"/>
  <c r="N66" i="1"/>
  <c r="N74" i="1"/>
  <c r="N98" i="1"/>
  <c r="L84" i="1"/>
  <c r="F132" i="1"/>
  <c r="J110" i="1"/>
  <c r="J120" i="1" s="1"/>
  <c r="J118" i="1"/>
  <c r="N26" i="1"/>
  <c r="N20" i="1"/>
  <c r="N16" i="1"/>
  <c r="G120" i="1" l="1"/>
  <c r="N67" i="1"/>
  <c r="G101" i="1"/>
  <c r="G84" i="1" s="1"/>
  <c r="N63" i="1"/>
  <c r="G77" i="1"/>
  <c r="I84" i="1"/>
  <c r="F101" i="1"/>
  <c r="F84" i="1" s="1"/>
  <c r="N75" i="1"/>
  <c r="N99" i="1"/>
  <c r="L83" i="1"/>
  <c r="N28" i="1"/>
  <c r="I77" i="1"/>
  <c r="I83" i="1" s="1"/>
  <c r="N114" i="1"/>
  <c r="N120" i="1" s="1"/>
  <c r="N46" i="1"/>
  <c r="N48" i="1"/>
  <c r="N83" i="1" s="1"/>
  <c r="G83" i="1"/>
  <c r="N101" i="1"/>
  <c r="F83" i="1"/>
  <c r="J77" i="1"/>
  <c r="J83" i="1" s="1"/>
  <c r="N127" i="1"/>
  <c r="N71" i="1"/>
  <c r="N56" i="1"/>
  <c r="N77" i="1" s="1"/>
  <c r="I141" i="1" l="1"/>
  <c r="I138" i="1" s="1"/>
  <c r="I140" i="1"/>
  <c r="I137" i="1" s="1"/>
  <c r="I133" i="1"/>
  <c r="I82" i="1"/>
  <c r="J141" i="1"/>
  <c r="J138" i="1" s="1"/>
  <c r="J140" i="1"/>
  <c r="J137" i="1" s="1"/>
  <c r="J133" i="1"/>
  <c r="J82" i="1"/>
  <c r="F133" i="1"/>
  <c r="F141" i="1"/>
  <c r="F138" i="1" s="1"/>
  <c r="F140" i="1"/>
  <c r="F137" i="1" s="1"/>
  <c r="F82" i="1"/>
  <c r="N84" i="1"/>
  <c r="N140" i="1" s="1"/>
  <c r="N137" i="1" s="1"/>
  <c r="G141" i="1"/>
  <c r="G138" i="1" s="1"/>
  <c r="G140" i="1"/>
  <c r="G137" i="1" s="1"/>
  <c r="G133" i="1"/>
  <c r="G82" i="1"/>
  <c r="N141" i="1"/>
  <c r="N138" i="1" s="1"/>
  <c r="L133" i="1"/>
  <c r="L141" i="1"/>
  <c r="L138" i="1" s="1"/>
  <c r="L140" i="1"/>
  <c r="L137" i="1" s="1"/>
  <c r="L82" i="1"/>
  <c r="N82" i="1" l="1"/>
  <c r="N133" i="1"/>
  <c r="B82" i="1"/>
  <c r="B133" i="1"/>
</calcChain>
</file>

<file path=xl/comments1.xml><?xml version="1.0" encoding="utf-8"?>
<comments xmlns="http://schemas.openxmlformats.org/spreadsheetml/2006/main">
  <authors>
    <author>Author</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sharedStrings.xml><?xml version="1.0" encoding="utf-8"?>
<sst xmlns="http://schemas.openxmlformats.org/spreadsheetml/2006/main" count="266" uniqueCount="238">
  <si>
    <t xml:space="preserve"> (бюджетна организация, предприятие по чл. 165, ал. 1 от ЗПФ, поделение)</t>
  </si>
  <si>
    <t>ЕИК/БУЛСТАТ</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</si>
  <si>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</si>
  <si>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</si>
  <si>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</si>
  <si>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</si>
  <si>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</si>
  <si>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</si>
  <si>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</si>
  <si>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</si>
  <si>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</si>
  <si>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</si>
  <si>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</si>
  <si>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</si>
  <si>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</si>
  <si>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</si>
  <si>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</si>
  <si>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</si>
  <si>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</si>
  <si>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</si>
  <si>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от ЕБК, които се включват в съответния показател</t>
  </si>
  <si>
    <t xml:space="preserve">                                  П О К А З А Т Е Л И</t>
  </si>
  <si>
    <t>П О К А З А Т Е Л И</t>
  </si>
  <si>
    <t xml:space="preserve">                                                                (а)</t>
  </si>
  <si>
    <t>(1)</t>
  </si>
  <si>
    <t>(2)</t>
  </si>
  <si>
    <t>(3)</t>
  </si>
  <si>
    <t>(4)</t>
  </si>
  <si>
    <t>(5)</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</si>
  <si>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</si>
  <si>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</si>
  <si>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</si>
  <si>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</si>
  <si>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</si>
  <si>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2. Приходи от такси и вноски</t>
  </si>
  <si>
    <t>приходни §§ 25-00, 26-00, 27-00, 36-08 и 36-10</t>
  </si>
  <si>
    <t xml:space="preserve">     в т.ч.  приходи от вноски</t>
  </si>
  <si>
    <t>приходни §§ 36-08 и 36-10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</si>
  <si>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</si>
  <si>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</si>
  <si>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</si>
  <si>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</si>
  <si>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</si>
  <si>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</si>
  <si>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</si>
  <si>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</si>
  <si>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</si>
  <si>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</si>
  <si>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</si>
  <si>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</si>
  <si>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</si>
  <si>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приходни §§ 36-01, 36-05 и 36-19</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</si>
  <si>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</si>
  <si>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</si>
  <si>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</si>
  <si>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</si>
  <si>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</si>
  <si>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</si>
  <si>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</si>
  <si>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</si>
  <si>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</si>
  <si>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</si>
  <si>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</si>
  <si>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</si>
  <si>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</si>
  <si>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</si>
  <si>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</si>
  <si>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</si>
  <si>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</si>
  <si>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</si>
  <si>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</si>
  <si>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</si>
  <si>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</si>
  <si>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</si>
  <si>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</si>
  <si>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</si>
  <si>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</si>
  <si>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</si>
  <si>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</si>
  <si>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</si>
  <si>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</si>
  <si>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</si>
  <si>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</si>
  <si>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 xml:space="preserve"> 3. Други безвъзмездно получени средства по международни и други програми</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</si>
  <si>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</si>
  <si>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</si>
  <si>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</si>
  <si>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</si>
  <si>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</si>
  <si>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</si>
  <si>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</si>
  <si>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</si>
  <si>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</si>
  <si>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</si>
  <si>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</si>
  <si>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</si>
  <si>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</si>
  <si>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</si>
  <si>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</si>
  <si>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</si>
  <si>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</si>
  <si>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</si>
  <si>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</si>
  <si>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</si>
  <si>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</si>
  <si>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</si>
  <si>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</si>
  <si>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</si>
  <si>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</si>
  <si>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</si>
  <si>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</si>
  <si>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</si>
  <si>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</si>
  <si>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</si>
  <si>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</si>
  <si>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</si>
  <si>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</si>
  <si>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</si>
  <si>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</si>
  <si>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</si>
  <si>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</si>
  <si>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</si>
  <si>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</si>
  <si>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</si>
  <si>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</si>
  <si>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</si>
  <si>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</si>
  <si>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</si>
  <si>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</si>
  <si>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</si>
  <si>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</si>
  <si>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</si>
  <si>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</si>
  <si>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</si>
  <si>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</si>
  <si>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</si>
  <si>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</si>
  <si>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</si>
  <si>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</si>
  <si>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</si>
  <si>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</si>
  <si>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</si>
  <si>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</si>
  <si>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</si>
  <si>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</si>
  <si>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</si>
  <si>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</si>
  <si>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</si>
  <si>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</si>
  <si>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</si>
  <si>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</si>
  <si>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</si>
  <si>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</si>
  <si>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</si>
  <si>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</si>
  <si>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</si>
  <si>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</si>
  <si>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</si>
  <si>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</si>
  <si>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</si>
  <si>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</si>
  <si>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</si>
  <si>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</si>
  <si>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</si>
  <si>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</si>
  <si>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</si>
  <si>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</si>
  <si>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</si>
  <si>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</si>
  <si>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</si>
  <si>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</si>
  <si>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</si>
  <si>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</si>
  <si>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</si>
  <si>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</si>
  <si>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</si>
  <si>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</si>
  <si>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</si>
  <si>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</si>
  <si>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</si>
  <si>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</si>
  <si>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</si>
  <si>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</si>
  <si>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</si>
  <si>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</si>
  <si>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</si>
  <si>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</si>
  <si>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</si>
  <si>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</si>
  <si>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</si>
  <si>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</si>
  <si>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</si>
  <si>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</si>
  <si>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</si>
  <si>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</si>
  <si>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</si>
  <si>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</si>
  <si>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</si>
  <si>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</si>
  <si>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</si>
  <si>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</si>
  <si>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</si>
  <si>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</si>
  <si>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</si>
  <si>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</si>
  <si>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</si>
  <si>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</si>
  <si>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</si>
  <si>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</si>
  <si>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</si>
  <si>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</si>
  <si>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</si>
  <si>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</si>
  <si>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</si>
  <si>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</si>
  <si>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</si>
  <si>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в т.ч. изменение на средства по сметки, включени в единната сметка</t>
  </si>
  <si>
    <t>финансиращ § 96-00</t>
  </si>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</sst>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9" formatCode="000&quot; &quot;000&quot; &quot;000"/>
    <numFmt numFmtId="170" formatCode="0&quot; &quot;0&quot; &quot;0&quot; &quot;0"/>
    <numFmt numFmtId="171" formatCode="#,##0;[Red]\(#,##0\)"/>
    <numFmt numFmtId="172" formatCode="dd\.m\.yyyy\ &quot;г.&quot;;@"/>
    <numFmt numFmtId="173" formatCode="&quot;МАКЕТ ЗА &quot;0000&quot; г.&quot;"/>
    <numFmt numFmtId="174" formatCode="0.0"/>
    <numFmt numFmtId="175" formatCode="&quot;БЮДЖЕТ Годишен         уточнен план &quot;0000&quot; г.&quot;"/>
    <numFmt numFmtId="176" formatCode="&quot;за &quot;0000&quot; г.&quot;"/>
    <numFmt numFmtId="177" formatCode="#,##0&quot; &quot;;[Red]\(#,##0\)"/>
    <numFmt numFmtId="178" formatCode="00&quot;.&quot;00&quot;.&quot;0000&quot; г.&quot;"/>
  </numFmts>
  <fonts count="90">
    <font>
      <sz val="11"/>
      <color theme="1"/>
      <name val="Calibri"/>
      <family val="2"/>
      <scheme val="minor"/>
    </font>
    <font>
      <sz val="11"/>
      <color theme="1"/>
      <name val="Calibri"/>
      <family val="2"/>
      <charset val="204"/>
      <scheme val="minor"/>
    </font>
    <font>
      <sz val="10"/>
      <name val="Times New Roman"/>
      <family val="1"/>
      <charset val="204"/>
    </font>
    <font>
      <sz val="10"/>
      <name val="Arial"/>
      <family val="2"/>
      <charset val="204"/>
    </font>
    <font>
      <sz val="12"/>
      <color rgb="FF000099"/>
      <name val="Times New Roman CYR"/>
      <charset val="204"/>
    </font>
    <font>
      <sz val="11"/>
      <color rgb="FF000099"/>
      <name val="Times New Roman CYR"/>
      <family val="1"/>
      <charset val="204"/>
    </font>
    <font>
      <sz val="12"/>
      <color rgb="FF000099"/>
      <name val="Times New Roman"/>
      <family val="1"/>
      <charset val="204"/>
    </font>
    <font>
      <sz val="11"/>
      <color rgb="FF000099"/>
      <name val="Times New Roman Cyr"/>
      <charset val="204"/>
    </font>
    <font>
      <b/>
      <sz val="10"/>
      <name val="Times New Roman"/>
      <family val="1"/>
      <charset val="204"/>
    </font>
    <font>
      <b/>
      <i/>
      <sz val="12"/>
      <color rgb="FF000099"/>
      <name val="Times New Roman"/>
      <family val="1"/>
      <charset val="204"/>
    </font>
    <font>
      <sz val="12"/>
      <name val="Times New Roman"/>
      <family val="1"/>
      <charset val="204"/>
    </font>
    <font>
      <b/>
      <sz val="12"/>
      <color rgb="FF000099"/>
      <name val="Times New Roman CYR"/>
      <charset val="204"/>
    </font>
    <font>
      <b/>
      <sz val="11"/>
      <color rgb="FF000099"/>
      <name val="Times New Roman CYR"/>
      <charset val="204"/>
    </font>
    <font>
      <sz val="10"/>
      <name val="Times New Roman Cyr"/>
      <family val="1"/>
      <charset val="204"/>
    </font>
    <font>
      <u/>
      <sz val="10"/>
      <color theme="10"/>
      <name val="Hebar"/>
      <charset val="204"/>
    </font>
    <font>
      <b/>
      <i/>
      <sz val="14"/>
      <color rgb="FF000099"/>
      <name val="Times New Roman Cyr"/>
      <charset val="204"/>
    </font>
    <font>
      <b/>
      <i/>
      <sz val="13"/>
      <color rgb="FF000099"/>
      <name val="Times New Roman Cyr"/>
      <charset val="204"/>
    </font>
    <font>
      <b/>
      <sz val="12"/>
      <color rgb="FF800000"/>
      <name val="Times New Roman CYR"/>
      <charset val="204"/>
    </font>
    <font>
      <sz val="12"/>
      <name val="Times New Roman CYR"/>
      <charset val="204"/>
    </font>
    <font>
      <b/>
      <sz val="10"/>
      <color rgb="FF000099"/>
      <name val="Times New Roman"/>
      <family val="1"/>
      <charset val="204"/>
    </font>
    <font>
      <b/>
      <sz val="12"/>
      <color rgb="FF000099"/>
      <name val="Times New Roman Cyr"/>
      <family val="1"/>
      <charset val="204"/>
    </font>
    <font>
      <b/>
      <i/>
      <sz val="12"/>
      <color rgb="FFA50021"/>
      <name val="Times New Roman Cyr"/>
      <charset val="204"/>
    </font>
    <font>
      <b/>
      <sz val="12"/>
      <name val="Times New Roman CYR"/>
      <family val="1"/>
      <charset val="204"/>
    </font>
    <font>
      <b/>
      <sz val="9"/>
      <color rgb="FF000099"/>
      <name val="Times New Roman"/>
      <family val="1"/>
      <charset val="204"/>
    </font>
    <font>
      <sz val="10"/>
      <color rgb="FF000099"/>
      <name val="Times New Roman Cyr"/>
      <family val="1"/>
      <charset val="204"/>
    </font>
    <font>
      <sz val="12"/>
      <color rgb="FF000099"/>
      <name val="Times New Roman CYR"/>
      <family val="1"/>
      <charset val="204"/>
    </font>
    <font>
      <b/>
      <i/>
      <sz val="12"/>
      <color rgb="FF000099"/>
      <name val="Times New Roman Bold"/>
      <charset val="204"/>
    </font>
    <font>
      <b/>
      <i/>
      <sz val="14"/>
      <color rgb="FF000099"/>
      <name val="Times New Roman bold"/>
      <charset val="204"/>
    </font>
    <font>
      <b/>
      <i/>
      <sz val="12"/>
      <color rgb="FFFFFF00"/>
      <name val="Times New Roman"/>
      <family val="1"/>
      <charset val="204"/>
    </font>
    <font>
      <b/>
      <i/>
      <sz val="14"/>
      <name val="Times New Roman bold"/>
      <charset val="204"/>
    </font>
    <font>
      <b/>
      <sz val="12"/>
      <name val="Times New Roman"/>
      <family val="1"/>
      <charset val="204"/>
    </font>
    <font>
      <sz val="12"/>
      <color rgb="FF660066"/>
      <name val="Times New Roman"/>
      <family val="1"/>
      <charset val="204"/>
    </font>
    <font>
      <sz val="14"/>
      <color indexed="28"/>
      <name val="Times New Roman"/>
      <family val="1"/>
      <charset val="204"/>
    </font>
    <font>
      <sz val="12"/>
      <color indexed="28"/>
      <name val="Times New Roman"/>
      <family val="1"/>
      <charset val="204"/>
    </font>
    <font>
      <b/>
      <sz val="14"/>
      <color rgb="FF660066"/>
      <name val="Times New Roman"/>
      <family val="1"/>
      <charset val="204"/>
    </font>
    <font>
      <sz val="11"/>
      <color rgb="FF000099"/>
      <name val="Times New Roman"/>
      <family val="1"/>
      <charset val="204"/>
    </font>
    <font>
      <b/>
      <sz val="12"/>
      <color rgb="FF000099"/>
      <name val="Times New Roman"/>
      <family val="1"/>
      <charset val="204"/>
    </font>
    <font>
      <b/>
      <sz val="12"/>
      <color rgb="FF800000"/>
      <name val="Times New Roman"/>
      <family val="1"/>
      <charset val="204"/>
    </font>
    <font>
      <i/>
      <sz val="12"/>
      <name val="Times New Roman"/>
      <family val="1"/>
      <charset val="204"/>
    </font>
    <font>
      <i/>
      <sz val="14"/>
      <name val="Times New Roman"/>
      <family val="1"/>
      <charset val="204"/>
    </font>
    <font>
      <b/>
      <sz val="14"/>
      <name val="Times New Roman"/>
      <family val="1"/>
      <charset val="204"/>
    </font>
    <font>
      <b/>
      <sz val="11"/>
      <name val="Times New Roman"/>
      <family val="1"/>
      <charset val="204"/>
    </font>
    <font>
      <b/>
      <sz val="12"/>
      <color rgb="FF660066"/>
      <name val="Times New Roman"/>
      <family val="1"/>
      <charset val="204"/>
    </font>
    <font>
      <sz val="10"/>
      <color rgb="FFFFFFCC"/>
      <name val="Times New Roman"/>
      <family val="1"/>
      <charset val="204"/>
    </font>
    <font>
      <b/>
      <sz val="11"/>
      <name val="Times New Roman CYR"/>
      <family val="1"/>
      <charset val="204"/>
    </font>
    <font>
      <sz val="12"/>
      <name val="Times New Roman CYR"/>
      <family val="1"/>
      <charset val="204"/>
    </font>
    <font>
      <i/>
      <sz val="12"/>
      <name val="Times New Roman CYR"/>
      <charset val="204"/>
    </font>
    <font>
      <b/>
      <i/>
      <sz val="12"/>
      <name val="Times New Roman"/>
      <family val="1"/>
      <charset val="204"/>
    </font>
    <font>
      <i/>
      <u/>
      <sz val="12"/>
      <color indexed="10"/>
      <name val="Times New Roman CYR"/>
      <charset val="204"/>
    </font>
    <font>
      <b/>
      <sz val="11"/>
      <name val="Times New Roman CYR"/>
      <charset val="204"/>
    </font>
    <font>
      <i/>
      <sz val="12"/>
      <color indexed="10"/>
      <name val="Times New Roman CYR"/>
      <charset val="204"/>
    </font>
    <font>
      <b/>
      <sz val="12"/>
      <color rgb="FFFFFF00"/>
      <name val="Times New Roman"/>
      <family val="1"/>
      <charset val="204"/>
    </font>
    <font>
      <sz val="10"/>
      <color theme="0"/>
      <name val="Times New Roman"/>
      <family val="1"/>
      <charset val="204"/>
    </font>
    <font>
      <b/>
      <sz val="10"/>
      <color theme="0"/>
      <name val="Times New Roman"/>
      <family val="1"/>
      <charset val="204"/>
    </font>
    <font>
      <sz val="11"/>
      <name val="Times New Roman"/>
      <family val="1"/>
      <charset val="204"/>
    </font>
    <font>
      <i/>
      <sz val="12"/>
      <color indexed="18"/>
      <name val="Times New Roman CYR"/>
      <charset val="204"/>
    </font>
    <font>
      <sz val="10"/>
      <name val="Times New Roman CYR"/>
      <charset val="204"/>
    </font>
    <font>
      <i/>
      <sz val="10"/>
      <color indexed="10"/>
      <name val="Times New Roman Cyr"/>
      <charset val="204"/>
    </font>
    <font>
      <sz val="11"/>
      <name val="Times New Roman Cyr"/>
      <charset val="204"/>
    </font>
    <font>
      <i/>
      <sz val="12"/>
      <color theme="0" tint="-4.9989318521683403E-2"/>
      <name val="Times New Roman CYR"/>
      <charset val="204"/>
    </font>
    <font>
      <sz val="12"/>
      <color rgb="FF660066"/>
      <name val="Times New Roman CYR"/>
      <family val="1"/>
      <charset val="204"/>
    </font>
    <font>
      <sz val="12"/>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sz val="12"/>
      <color indexed="20"/>
      <name val="Times New Roman CYR"/>
      <charset val="204"/>
    </font>
    <font>
      <b/>
      <sz val="12"/>
      <color indexed="20"/>
      <name val="Times New Roman CYR"/>
      <family val="1"/>
      <charset val="204"/>
    </font>
    <font>
      <sz val="12"/>
      <color indexed="20"/>
      <name val="Times New Roman CYR"/>
      <family val="1"/>
      <charset val="204"/>
    </font>
    <font>
      <b/>
      <sz val="12"/>
      <name val="Times New Roman CYR"/>
      <charset val="204"/>
    </font>
    <font>
      <b/>
      <i/>
      <sz val="10"/>
      <color indexed="16"/>
      <name val="Times New Roman CYR"/>
      <charset val="204"/>
    </font>
    <font>
      <b/>
      <sz val="12"/>
      <name val="Times New Roman CYR"/>
      <family val="1"/>
    </font>
    <font>
      <sz val="12"/>
      <color rgb="FFFFFF99"/>
      <name val="Times New Roman CYR"/>
      <charset val="204"/>
    </font>
    <font>
      <b/>
      <sz val="12"/>
      <color rgb="FFFFFF99"/>
      <name val="Times New Roman CYR"/>
      <family val="1"/>
      <charset val="204"/>
    </font>
    <font>
      <sz val="12"/>
      <color rgb="FFCCFFCC"/>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s>
  <fills count="22">
    <fill>
      <patternFill patternType="none"/>
    </fill>
    <fill>
      <patternFill patternType="gray125"/>
    </fill>
    <fill>
      <patternFill patternType="solid">
        <fgColor rgb="FFFFFFCC"/>
        <bgColor indexed="64"/>
      </patternFill>
    </fill>
    <fill>
      <patternFill patternType="solid">
        <fgColor indexed="26"/>
        <bgColor indexed="26"/>
      </patternFill>
    </fill>
    <fill>
      <patternFill patternType="solid">
        <fgColor theme="0" tint="-0.14999847407452621"/>
        <bgColor indexed="64"/>
      </patternFill>
    </fill>
    <fill>
      <patternFill patternType="solid">
        <fgColor theme="0"/>
        <bgColor indexed="64"/>
      </patternFill>
    </fill>
    <fill>
      <patternFill patternType="solid">
        <fgColor rgb="FFF0FDCF"/>
        <bgColor indexed="64"/>
      </patternFill>
    </fill>
    <fill>
      <patternFill patternType="solid">
        <fgColor rgb="FF000099"/>
        <bgColor indexed="64"/>
      </patternFill>
    </fill>
    <fill>
      <patternFill patternType="solid">
        <fgColor rgb="FFFFFF99"/>
        <bgColor indexed="64"/>
      </patternFill>
    </fill>
    <fill>
      <patternFill patternType="solid">
        <fgColor rgb="FFF0FFC9"/>
        <bgColor indexed="64"/>
      </patternFill>
    </fill>
    <fill>
      <patternFill patternType="solid">
        <fgColor rgb="FFEFEFFF"/>
        <bgColor indexed="64"/>
      </patternFill>
    </fill>
    <fill>
      <patternFill patternType="solid">
        <fgColor rgb="FFEAEAEA"/>
        <bgColor indexed="64"/>
      </patternFill>
    </fill>
    <fill>
      <patternFill patternType="solid">
        <fgColor indexed="26"/>
        <bgColor indexed="64"/>
      </patternFill>
    </fill>
    <fill>
      <patternFill patternType="solid">
        <fgColor rgb="FFE1FEA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E7E7FF"/>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style="double">
        <color indexed="64"/>
      </left>
      <right style="double">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double">
        <color indexed="64"/>
      </left>
      <right style="double">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double">
        <color indexed="64"/>
      </left>
      <right style="double">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double">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0" fontId="3" fillId="0" borderId="0"/>
    <xf numFmtId="0" fontId="14" fillId="0" borderId="0" applyNumberFormat="0" applyFill="0" applyBorder="0" applyAlignment="0" applyProtection="0"/>
    <xf numFmtId="0" fontId="3" fillId="0" borderId="0"/>
    <xf numFmtId="0" fontId="3" fillId="0" borderId="0"/>
  </cellStyleXfs>
  <cellXfs count="445">
    <xf numFmtId="0" fontId="0" fillId="0" borderId="0" xfId="0"/>
    <xf numFmtId="0" fontId="2" fillId="2" borderId="0" xfId="1" applyFont="1" applyFill="1" applyBorder="1" applyProtection="1"/>
    <xf numFmtId="0" fontId="4" fillId="2" borderId="0" xfId="2" quotePrefix="1" applyFont="1" applyFill="1" applyAlignment="1" applyProtection="1">
      <alignment vertical="center"/>
    </xf>
    <xf numFmtId="0" fontId="2" fillId="2" borderId="0" xfId="1" applyFont="1" applyFill="1" applyProtection="1"/>
    <xf numFmtId="0" fontId="5" fillId="2" borderId="0" xfId="3" applyFont="1" applyFill="1" applyProtection="1"/>
    <xf numFmtId="0" fontId="6" fillId="2" borderId="0" xfId="1" applyFont="1" applyFill="1" applyAlignment="1" applyProtection="1">
      <alignment horizontal="center" vertical="center"/>
    </xf>
    <xf numFmtId="0" fontId="7" fillId="2" borderId="0" xfId="4" applyFont="1" applyFill="1" applyBorder="1" applyAlignment="1" applyProtection="1">
      <alignment horizontal="left"/>
    </xf>
    <xf numFmtId="0" fontId="4" fillId="3" borderId="0" xfId="4" applyFont="1" applyFill="1" applyAlignment="1" applyProtection="1">
      <alignment horizontal="left"/>
    </xf>
    <xf numFmtId="0" fontId="8" fillId="2" borderId="0" xfId="1" applyFont="1" applyFill="1" applyBorder="1" applyProtection="1"/>
    <xf numFmtId="0" fontId="9" fillId="2" borderId="0" xfId="0" applyNumberFormat="1" applyFont="1" applyFill="1" applyBorder="1" applyAlignment="1" applyProtection="1">
      <alignment horizontal="left"/>
    </xf>
    <xf numFmtId="0" fontId="6" fillId="2" borderId="0" xfId="1" applyNumberFormat="1" applyFont="1" applyFill="1" applyAlignment="1" applyProtection="1">
      <alignment horizontal="center" vertical="center"/>
    </xf>
    <xf numFmtId="0" fontId="8" fillId="2" borderId="0" xfId="1" applyNumberFormat="1" applyFont="1" applyFill="1" applyBorder="1" applyProtection="1"/>
    <xf numFmtId="0" fontId="10" fillId="4" borderId="0" xfId="1" applyFont="1" applyFill="1" applyBorder="1" applyProtection="1"/>
    <xf numFmtId="0" fontId="2" fillId="4" borderId="0" xfId="1" applyFont="1" applyFill="1" applyBorder="1" applyProtection="1"/>
    <xf numFmtId="0" fontId="11" fillId="5" borderId="1" xfId="2" quotePrefix="1" applyFont="1" applyFill="1" applyBorder="1" applyAlignment="1" applyProtection="1">
      <alignment horizontal="center" vertical="center"/>
    </xf>
    <xf numFmtId="0" fontId="11" fillId="5" borderId="2" xfId="2" quotePrefix="1" applyFont="1" applyFill="1" applyBorder="1" applyAlignment="1" applyProtection="1">
      <alignment horizontal="center" vertical="center"/>
    </xf>
    <xf numFmtId="0" fontId="11" fillId="5" borderId="3" xfId="2" quotePrefix="1" applyFont="1" applyFill="1" applyBorder="1" applyAlignment="1" applyProtection="1">
      <alignment horizontal="center" vertical="center"/>
    </xf>
    <xf numFmtId="0" fontId="8" fillId="2" borderId="0" xfId="1" applyFont="1" applyFill="1" applyAlignment="1" applyProtection="1">
      <alignment horizontal="right"/>
    </xf>
    <xf numFmtId="169" fontId="12" fillId="5" borderId="4" xfId="3" applyNumberFormat="1" applyFont="1" applyFill="1" applyBorder="1" applyAlignment="1" applyProtection="1">
      <alignment horizontal="center" vertical="center"/>
    </xf>
    <xf numFmtId="49" fontId="11" fillId="5" borderId="4" xfId="2" applyNumberFormat="1" applyFont="1" applyFill="1" applyBorder="1" applyAlignment="1" applyProtection="1">
      <alignment horizontal="center" vertical="center"/>
    </xf>
    <xf numFmtId="0" fontId="13" fillId="2" borderId="0" xfId="3" applyFont="1" applyFill="1" applyBorder="1" applyAlignment="1" applyProtection="1">
      <alignment horizontal="center"/>
    </xf>
    <xf numFmtId="170" fontId="14" fillId="5" borderId="1" xfId="5" applyNumberFormat="1" applyFill="1" applyBorder="1" applyAlignment="1" applyProtection="1">
      <alignment horizontal="center" vertical="center"/>
    </xf>
    <xf numFmtId="170" fontId="7" fillId="5" borderId="3" xfId="2" applyNumberFormat="1" applyFont="1" applyFill="1" applyBorder="1" applyAlignment="1" applyProtection="1">
      <alignment horizontal="center" vertical="center"/>
    </xf>
    <xf numFmtId="0" fontId="14" fillId="5" borderId="1" xfId="5" applyFill="1" applyBorder="1" applyAlignment="1" applyProtection="1">
      <alignment horizontal="center"/>
    </xf>
    <xf numFmtId="0" fontId="7" fillId="5" borderId="2" xfId="4" applyFont="1" applyFill="1" applyBorder="1" applyAlignment="1" applyProtection="1">
      <alignment horizontal="center"/>
    </xf>
    <xf numFmtId="0" fontId="7" fillId="5" borderId="3" xfId="4" applyFont="1" applyFill="1" applyBorder="1" applyAlignment="1" applyProtection="1">
      <alignment horizontal="center"/>
    </xf>
    <xf numFmtId="0" fontId="13" fillId="2" borderId="0" xfId="3" applyFont="1" applyFill="1" applyProtection="1"/>
    <xf numFmtId="0" fontId="15" fillId="5" borderId="4" xfId="0" applyNumberFormat="1" applyFont="1" applyFill="1" applyBorder="1" applyAlignment="1" applyProtection="1">
      <alignment horizontal="center" vertical="center"/>
    </xf>
    <xf numFmtId="0" fontId="16" fillId="5" borderId="4" xfId="2" applyNumberFormat="1" applyFont="1" applyFill="1" applyBorder="1" applyAlignment="1" applyProtection="1">
      <alignment horizontal="center" vertical="center"/>
    </xf>
    <xf numFmtId="0" fontId="13" fillId="2" borderId="0" xfId="3" applyNumberFormat="1" applyFont="1" applyFill="1" applyProtection="1"/>
    <xf numFmtId="1" fontId="17" fillId="6" borderId="1" xfId="2" applyNumberFormat="1" applyFont="1" applyFill="1" applyBorder="1" applyAlignment="1" applyProtection="1">
      <alignment horizontal="center" vertical="center"/>
    </xf>
    <xf numFmtId="1" fontId="17" fillId="6" borderId="3" xfId="2" applyNumberFormat="1" applyFont="1" applyFill="1" applyBorder="1" applyAlignment="1" applyProtection="1">
      <alignment horizontal="center" vertical="center"/>
    </xf>
    <xf numFmtId="0" fontId="13" fillId="4" borderId="0" xfId="3" applyFont="1" applyFill="1" applyProtection="1"/>
    <xf numFmtId="0" fontId="18" fillId="2" borderId="0" xfId="2" quotePrefix="1" applyFont="1" applyFill="1" applyAlignment="1" applyProtection="1">
      <alignment vertical="center"/>
    </xf>
    <xf numFmtId="0" fontId="8" fillId="2" borderId="0" xfId="1" quotePrefix="1" applyFont="1" applyFill="1" applyAlignment="1" applyProtection="1">
      <alignment horizontal="left"/>
    </xf>
    <xf numFmtId="0" fontId="8" fillId="2" borderId="0" xfId="1" quotePrefix="1" applyNumberFormat="1" applyFont="1" applyFill="1" applyAlignment="1" applyProtection="1">
      <alignment horizontal="left"/>
    </xf>
    <xf numFmtId="0" fontId="11" fillId="2" borderId="0" xfId="2" quotePrefix="1" applyFont="1" applyFill="1" applyBorder="1" applyAlignment="1" applyProtection="1"/>
    <xf numFmtId="0" fontId="19" fillId="2" borderId="0" xfId="1" applyFont="1" applyFill="1" applyBorder="1" applyAlignment="1" applyProtection="1">
      <alignment horizontal="right"/>
    </xf>
    <xf numFmtId="0" fontId="20" fillId="2" borderId="0" xfId="3" applyFont="1" applyFill="1" applyBorder="1" applyAlignment="1" applyProtection="1">
      <alignment horizontal="right"/>
    </xf>
    <xf numFmtId="170" fontId="21" fillId="5" borderId="4" xfId="4" applyNumberFormat="1" applyFont="1" applyFill="1" applyBorder="1" applyAlignment="1" applyProtection="1">
      <alignment horizontal="center" vertical="center"/>
    </xf>
    <xf numFmtId="0" fontId="12" fillId="2" borderId="0" xfId="4" applyFont="1" applyFill="1" applyBorder="1" applyAlignment="1" applyProtection="1">
      <alignment horizontal="left"/>
    </xf>
    <xf numFmtId="0" fontId="22" fillId="2" borderId="0" xfId="3" applyFont="1" applyFill="1" applyBorder="1" applyAlignment="1" applyProtection="1">
      <alignment horizontal="right"/>
    </xf>
    <xf numFmtId="0" fontId="23" fillId="2" borderId="0" xfId="1" applyFont="1" applyFill="1" applyBorder="1" applyAlignment="1" applyProtection="1">
      <alignment horizontal="center"/>
    </xf>
    <xf numFmtId="0" fontId="24" fillId="2" borderId="0" xfId="3" applyFont="1" applyFill="1" applyBorder="1" applyAlignment="1" applyProtection="1">
      <alignment horizontal="center"/>
    </xf>
    <xf numFmtId="171" fontId="25" fillId="2" borderId="0" xfId="6" applyNumberFormat="1" applyFont="1" applyFill="1" applyBorder="1" applyAlignment="1" applyProtection="1"/>
    <xf numFmtId="38" fontId="25" fillId="2" borderId="0" xfId="6" applyNumberFormat="1" applyFont="1" applyFill="1" applyBorder="1" applyProtection="1"/>
    <xf numFmtId="0" fontId="25" fillId="2" borderId="0" xfId="6" applyNumberFormat="1" applyFont="1" applyFill="1" applyAlignment="1" applyProtection="1"/>
    <xf numFmtId="0" fontId="19" fillId="2" borderId="0" xfId="1" quotePrefix="1" applyFont="1" applyFill="1" applyBorder="1" applyAlignment="1" applyProtection="1">
      <alignment horizontal="left"/>
    </xf>
    <xf numFmtId="0" fontId="26" fillId="2" borderId="0" xfId="1" applyFont="1" applyFill="1" applyBorder="1" applyAlignment="1" applyProtection="1"/>
    <xf numFmtId="172" fontId="27" fillId="5" borderId="4" xfId="2" applyNumberFormat="1" applyFont="1" applyFill="1" applyBorder="1" applyAlignment="1" applyProtection="1">
      <alignment horizontal="center" vertical="center"/>
    </xf>
    <xf numFmtId="0" fontId="28" fillId="7" borderId="0" xfId="1" quotePrefix="1" applyFont="1" applyFill="1" applyAlignment="1" applyProtection="1">
      <alignment horizontal="center"/>
    </xf>
    <xf numFmtId="172" fontId="29" fillId="5" borderId="4" xfId="2" applyNumberFormat="1" applyFont="1" applyFill="1" applyBorder="1" applyAlignment="1" applyProtection="1">
      <alignment horizontal="center" vertical="center"/>
    </xf>
    <xf numFmtId="0" fontId="10" fillId="2" borderId="0" xfId="1" applyNumberFormat="1" applyFont="1" applyFill="1" applyBorder="1" applyProtection="1"/>
    <xf numFmtId="173" fontId="19" fillId="2" borderId="0" xfId="1" applyNumberFormat="1" applyFont="1" applyFill="1" applyBorder="1" applyAlignment="1" applyProtection="1">
      <alignment horizontal="center"/>
    </xf>
    <xf numFmtId="0" fontId="10" fillId="2" borderId="0" xfId="1" applyFont="1" applyFill="1" applyBorder="1" applyProtection="1"/>
    <xf numFmtId="0" fontId="30" fillId="2" borderId="5" xfId="1" applyFont="1" applyFill="1" applyBorder="1" applyProtection="1"/>
    <xf numFmtId="174" fontId="30" fillId="2" borderId="0" xfId="1" applyNumberFormat="1" applyFont="1" applyFill="1" applyBorder="1" applyProtection="1"/>
    <xf numFmtId="0" fontId="30" fillId="2" borderId="5" xfId="1" applyNumberFormat="1" applyFont="1" applyFill="1" applyBorder="1" applyProtection="1"/>
    <xf numFmtId="174" fontId="30" fillId="2" borderId="0" xfId="1" applyNumberFormat="1" applyFont="1" applyFill="1" applyBorder="1" applyAlignment="1" applyProtection="1">
      <alignment horizontal="left"/>
    </xf>
    <xf numFmtId="175" fontId="30" fillId="5" borderId="6" xfId="1" quotePrefix="1" applyNumberFormat="1" applyFont="1" applyFill="1" applyBorder="1" applyAlignment="1" applyProtection="1">
      <alignment horizontal="center"/>
    </xf>
    <xf numFmtId="175" fontId="30" fillId="5" borderId="7" xfId="1" quotePrefix="1" applyNumberFormat="1" applyFont="1" applyFill="1" applyBorder="1" applyAlignment="1" applyProtection="1">
      <alignment horizontal="center"/>
    </xf>
    <xf numFmtId="175" fontId="30" fillId="5" borderId="8" xfId="1" quotePrefix="1" applyNumberFormat="1" applyFont="1" applyFill="1" applyBorder="1" applyAlignment="1" applyProtection="1">
      <alignment horizontal="center"/>
    </xf>
    <xf numFmtId="175" fontId="31" fillId="8" borderId="9" xfId="1" quotePrefix="1" applyNumberFormat="1" applyFont="1" applyFill="1" applyBorder="1" applyAlignment="1" applyProtection="1">
      <alignment horizontal="center" wrapText="1"/>
    </xf>
    <xf numFmtId="175" fontId="34" fillId="8" borderId="9" xfId="1" quotePrefix="1" applyNumberFormat="1" applyFont="1" applyFill="1" applyBorder="1" applyAlignment="1" applyProtection="1">
      <alignment horizontal="center" vertical="center" wrapText="1"/>
    </xf>
    <xf numFmtId="175" fontId="35" fillId="9" borderId="9" xfId="1" quotePrefix="1" applyNumberFormat="1" applyFont="1" applyFill="1" applyBorder="1" applyAlignment="1" applyProtection="1">
      <alignment horizontal="center" vertical="center" wrapText="1"/>
    </xf>
    <xf numFmtId="175" fontId="36" fillId="9" borderId="9" xfId="1" quotePrefix="1" applyNumberFormat="1" applyFont="1" applyFill="1" applyBorder="1" applyAlignment="1" applyProtection="1">
      <alignment horizontal="center" vertical="center" wrapText="1"/>
    </xf>
    <xf numFmtId="175" fontId="37" fillId="10" borderId="9" xfId="1" quotePrefix="1" applyNumberFormat="1" applyFont="1" applyFill="1" applyBorder="1" applyAlignment="1" applyProtection="1">
      <alignment horizontal="center" wrapText="1"/>
    </xf>
    <xf numFmtId="175" fontId="30" fillId="5" borderId="10" xfId="1" quotePrefix="1" applyNumberFormat="1" applyFont="1" applyFill="1" applyBorder="1" applyAlignment="1" applyProtection="1">
      <alignment horizontal="center" wrapText="1"/>
    </xf>
    <xf numFmtId="174" fontId="30" fillId="2" borderId="11" xfId="1" applyNumberFormat="1" applyFont="1" applyFill="1" applyBorder="1" applyAlignment="1" applyProtection="1">
      <alignment horizontal="center" vertical="center" wrapText="1"/>
    </xf>
    <xf numFmtId="0" fontId="38" fillId="5" borderId="9" xfId="1" quotePrefix="1" applyNumberFormat="1" applyFont="1" applyFill="1" applyBorder="1" applyAlignment="1" applyProtection="1">
      <alignment horizontal="center" wrapText="1"/>
    </xf>
    <xf numFmtId="0" fontId="30" fillId="5" borderId="9" xfId="1" quotePrefix="1" applyNumberFormat="1" applyFont="1" applyFill="1" applyBorder="1" applyAlignment="1" applyProtection="1">
      <alignment horizontal="center" wrapText="1"/>
    </xf>
    <xf numFmtId="0" fontId="41" fillId="8" borderId="12" xfId="2" applyFont="1" applyFill="1" applyBorder="1" applyAlignment="1" applyProtection="1">
      <alignment horizontal="center" vertical="center"/>
    </xf>
    <xf numFmtId="0" fontId="41" fillId="8" borderId="13" xfId="2" applyFont="1" applyFill="1" applyBorder="1" applyAlignment="1" applyProtection="1">
      <alignment horizontal="center" vertical="center"/>
    </xf>
    <xf numFmtId="0" fontId="41" fillId="8" borderId="14" xfId="2" applyFont="1" applyFill="1" applyBorder="1" applyAlignment="1" applyProtection="1">
      <alignment horizontal="center" vertical="center"/>
    </xf>
    <xf numFmtId="0" fontId="40" fillId="5" borderId="15" xfId="1" quotePrefix="1" applyFont="1" applyFill="1" applyBorder="1" applyAlignment="1" applyProtection="1">
      <alignment horizontal="left" vertical="top"/>
    </xf>
    <xf numFmtId="0" fontId="40" fillId="5" borderId="5" xfId="1" quotePrefix="1" applyFont="1" applyFill="1" applyBorder="1" applyAlignment="1" applyProtection="1">
      <alignment horizontal="center" vertical="top"/>
    </xf>
    <xf numFmtId="0" fontId="40" fillId="5" borderId="16" xfId="1" quotePrefix="1" applyFont="1" applyFill="1" applyBorder="1" applyAlignment="1" applyProtection="1">
      <alignment horizontal="center" vertical="top"/>
    </xf>
    <xf numFmtId="176" fontId="31" fillId="8" borderId="17" xfId="1" quotePrefix="1" applyNumberFormat="1" applyFont="1" applyFill="1" applyBorder="1" applyAlignment="1" applyProtection="1">
      <alignment horizontal="center"/>
    </xf>
    <xf numFmtId="172" fontId="42" fillId="8" borderId="17" xfId="1" quotePrefix="1" applyNumberFormat="1" applyFont="1" applyFill="1" applyBorder="1" applyAlignment="1" applyProtection="1">
      <alignment horizontal="center"/>
    </xf>
    <xf numFmtId="176" fontId="6" fillId="9" borderId="17" xfId="1" quotePrefix="1" applyNumberFormat="1" applyFont="1" applyFill="1" applyBorder="1" applyAlignment="1" applyProtection="1">
      <alignment horizontal="center"/>
    </xf>
    <xf numFmtId="172" fontId="36" fillId="9" borderId="17" xfId="1" quotePrefix="1" applyNumberFormat="1" applyFont="1" applyFill="1" applyBorder="1" applyAlignment="1" applyProtection="1">
      <alignment horizontal="center"/>
    </xf>
    <xf numFmtId="172" fontId="8" fillId="2" borderId="0" xfId="1" applyNumberFormat="1" applyFont="1" applyFill="1" applyAlignment="1" applyProtection="1">
      <alignment horizontal="right"/>
    </xf>
    <xf numFmtId="172" fontId="37" fillId="10" borderId="17" xfId="1" quotePrefix="1" applyNumberFormat="1" applyFont="1" applyFill="1" applyBorder="1" applyAlignment="1" applyProtection="1">
      <alignment horizontal="center"/>
    </xf>
    <xf numFmtId="172" fontId="30" fillId="5" borderId="18" xfId="1" quotePrefix="1" applyNumberFormat="1" applyFont="1" applyFill="1" applyBorder="1" applyAlignment="1" applyProtection="1">
      <alignment horizontal="center"/>
    </xf>
    <xf numFmtId="0" fontId="30" fillId="2" borderId="11" xfId="1" applyFont="1" applyFill="1" applyBorder="1" applyAlignment="1" applyProtection="1">
      <alignment horizontal="center"/>
    </xf>
    <xf numFmtId="176" fontId="10" fillId="5" borderId="17" xfId="1" quotePrefix="1" applyNumberFormat="1" applyFont="1" applyFill="1" applyBorder="1" applyAlignment="1" applyProtection="1">
      <alignment horizontal="center"/>
    </xf>
    <xf numFmtId="172" fontId="29" fillId="5" borderId="17" xfId="2" applyNumberFormat="1" applyFont="1" applyFill="1" applyBorder="1" applyAlignment="1" applyProtection="1">
      <alignment horizontal="center" vertical="center"/>
    </xf>
    <xf numFmtId="0" fontId="41" fillId="5" borderId="19" xfId="1" applyFont="1" applyFill="1" applyBorder="1" applyAlignment="1" applyProtection="1">
      <alignment horizontal="center" vertical="center" wrapText="1"/>
    </xf>
    <xf numFmtId="0" fontId="41" fillId="5" borderId="2" xfId="1" applyFont="1" applyFill="1" applyBorder="1" applyAlignment="1" applyProtection="1">
      <alignment horizontal="center" vertical="center" wrapText="1"/>
    </xf>
    <xf numFmtId="0" fontId="41" fillId="5" borderId="20" xfId="1" applyFont="1" applyFill="1" applyBorder="1" applyAlignment="1" applyProtection="1">
      <alignment horizontal="center" vertical="center" wrapText="1"/>
    </xf>
    <xf numFmtId="0" fontId="10" fillId="2" borderId="0" xfId="1" applyFont="1" applyFill="1" applyProtection="1"/>
    <xf numFmtId="0" fontId="10" fillId="5" borderId="21" xfId="1" applyFont="1" applyFill="1" applyBorder="1" applyAlignment="1" applyProtection="1">
      <alignment horizontal="left"/>
    </xf>
    <xf numFmtId="0" fontId="10" fillId="5" borderId="0" xfId="1" applyFont="1" applyFill="1" applyBorder="1" applyAlignment="1" applyProtection="1">
      <alignment horizontal="center"/>
    </xf>
    <xf numFmtId="0" fontId="10" fillId="5" borderId="22" xfId="1" applyFont="1" applyFill="1" applyBorder="1" applyAlignment="1" applyProtection="1">
      <alignment horizontal="center"/>
    </xf>
    <xf numFmtId="0" fontId="10" fillId="5" borderId="23" xfId="1" quotePrefix="1" applyFont="1" applyFill="1" applyBorder="1" applyAlignment="1" applyProtection="1">
      <alignment horizontal="center"/>
    </xf>
    <xf numFmtId="0" fontId="30" fillId="5" borderId="23" xfId="1" quotePrefix="1" applyFont="1" applyFill="1" applyBorder="1" applyAlignment="1" applyProtection="1">
      <alignment horizontal="center"/>
    </xf>
    <xf numFmtId="0" fontId="30" fillId="5" borderId="24" xfId="1" quotePrefix="1" applyFont="1" applyFill="1" applyBorder="1" applyAlignment="1" applyProtection="1">
      <alignment horizontal="center"/>
    </xf>
    <xf numFmtId="0" fontId="2" fillId="2" borderId="11" xfId="1" applyFont="1" applyFill="1" applyBorder="1" applyProtection="1"/>
    <xf numFmtId="0" fontId="10" fillId="5" borderId="23" xfId="1" quotePrefix="1" applyNumberFormat="1" applyFont="1" applyFill="1" applyBorder="1" applyAlignment="1" applyProtection="1">
      <alignment horizontal="center"/>
    </xf>
    <xf numFmtId="0" fontId="30" fillId="5" borderId="23" xfId="1" quotePrefix="1" applyNumberFormat="1" applyFont="1" applyFill="1" applyBorder="1" applyAlignment="1" applyProtection="1">
      <alignment horizontal="center"/>
    </xf>
    <xf numFmtId="0" fontId="41" fillId="5" borderId="19" xfId="1" quotePrefix="1" applyFont="1" applyFill="1" applyBorder="1" applyAlignment="1" applyProtection="1">
      <alignment horizontal="left"/>
    </xf>
    <xf numFmtId="0" fontId="41" fillId="5" borderId="2" xfId="1" quotePrefix="1" applyFont="1" applyFill="1" applyBorder="1" applyAlignment="1" applyProtection="1">
      <alignment horizontal="left"/>
    </xf>
    <xf numFmtId="0" fontId="41" fillId="5" borderId="20" xfId="1" quotePrefix="1" applyFont="1" applyFill="1" applyBorder="1" applyAlignment="1" applyProtection="1">
      <alignment horizontal="left"/>
    </xf>
    <xf numFmtId="0" fontId="43" fillId="2" borderId="0" xfId="1" applyFont="1" applyFill="1" applyBorder="1" applyProtection="1"/>
    <xf numFmtId="38" fontId="44" fillId="5" borderId="11" xfId="6" applyNumberFormat="1" applyFont="1" applyFill="1" applyBorder="1" applyAlignment="1" applyProtection="1"/>
    <xf numFmtId="38" fontId="44" fillId="5" borderId="0" xfId="6" applyNumberFormat="1" applyFont="1" applyFill="1" applyBorder="1" applyAlignment="1" applyProtection="1"/>
    <xf numFmtId="38" fontId="44" fillId="5" borderId="22" xfId="6" applyNumberFormat="1" applyFont="1" applyFill="1" applyBorder="1" applyAlignment="1" applyProtection="1"/>
    <xf numFmtId="177" fontId="10" fillId="5" borderId="25" xfId="1" applyNumberFormat="1" applyFont="1" applyFill="1" applyBorder="1" applyAlignment="1" applyProtection="1"/>
    <xf numFmtId="177" fontId="30" fillId="5" borderId="25" xfId="1" applyNumberFormat="1" applyFont="1" applyFill="1" applyBorder="1" applyAlignment="1" applyProtection="1"/>
    <xf numFmtId="177" fontId="8" fillId="2" borderId="0" xfId="1" applyNumberFormat="1" applyFont="1" applyFill="1" applyAlignment="1" applyProtection="1">
      <alignment horizontal="right"/>
    </xf>
    <xf numFmtId="177" fontId="10" fillId="5" borderId="26" xfId="1" applyNumberFormat="1" applyFont="1" applyFill="1" applyBorder="1" applyAlignment="1" applyProtection="1"/>
    <xf numFmtId="177" fontId="30" fillId="2" borderId="0" xfId="1" applyNumberFormat="1" applyFont="1" applyFill="1" applyBorder="1" applyAlignment="1" applyProtection="1">
      <alignment horizontal="right"/>
    </xf>
    <xf numFmtId="38" fontId="22" fillId="5" borderId="11" xfId="6" applyNumberFormat="1" applyFont="1" applyFill="1" applyBorder="1" applyAlignment="1" applyProtection="1"/>
    <xf numFmtId="38" fontId="22" fillId="5" borderId="0" xfId="6" applyNumberFormat="1" applyFont="1" applyFill="1" applyBorder="1" applyAlignment="1" applyProtection="1"/>
    <xf numFmtId="38" fontId="22" fillId="5" borderId="22" xfId="6" applyNumberFormat="1" applyFont="1" applyFill="1" applyBorder="1" applyAlignment="1" applyProtection="1"/>
    <xf numFmtId="177" fontId="10" fillId="5" borderId="27" xfId="1" applyNumberFormat="1" applyFont="1" applyFill="1" applyBorder="1" applyAlignment="1" applyProtection="1"/>
    <xf numFmtId="177" fontId="30" fillId="5" borderId="27" xfId="1" applyNumberFormat="1" applyFont="1" applyFill="1" applyBorder="1" applyAlignment="1" applyProtection="1"/>
    <xf numFmtId="177" fontId="10" fillId="5" borderId="28" xfId="1" applyNumberFormat="1" applyFont="1" applyFill="1" applyBorder="1" applyAlignment="1" applyProtection="1"/>
    <xf numFmtId="38" fontId="45" fillId="5" borderId="29" xfId="6" applyNumberFormat="1" applyFont="1" applyFill="1" applyBorder="1" applyAlignment="1" applyProtection="1"/>
    <xf numFmtId="38" fontId="45" fillId="5" borderId="30" xfId="6" applyNumberFormat="1" applyFont="1" applyFill="1" applyBorder="1" applyAlignment="1" applyProtection="1"/>
    <xf numFmtId="38" fontId="45" fillId="5" borderId="31" xfId="6" applyNumberFormat="1" applyFont="1" applyFill="1" applyBorder="1" applyAlignment="1" applyProtection="1"/>
    <xf numFmtId="177" fontId="10" fillId="5" borderId="32" xfId="1" applyNumberFormat="1" applyFont="1" applyFill="1" applyBorder="1" applyAlignment="1" applyProtection="1"/>
    <xf numFmtId="177" fontId="30" fillId="5" borderId="32" xfId="1" applyNumberFormat="1" applyFont="1" applyFill="1" applyBorder="1" applyAlignment="1" applyProtection="1"/>
    <xf numFmtId="177" fontId="30" fillId="5" borderId="33" xfId="1" applyNumberFormat="1" applyFont="1" applyFill="1" applyBorder="1" applyAlignment="1" applyProtection="1"/>
    <xf numFmtId="177" fontId="10" fillId="0" borderId="32" xfId="1" applyNumberFormat="1" applyFont="1" applyFill="1" applyBorder="1" applyAlignment="1" applyProtection="1"/>
    <xf numFmtId="177" fontId="30" fillId="0" borderId="32" xfId="1" applyNumberFormat="1" applyFont="1" applyFill="1" applyBorder="1" applyAlignment="1" applyProtection="1"/>
    <xf numFmtId="38" fontId="45" fillId="5" borderId="29" xfId="6" applyNumberFormat="1" applyFont="1" applyFill="1" applyBorder="1" applyAlignment="1" applyProtection="1">
      <alignment horizontal="center"/>
    </xf>
    <xf numFmtId="38" fontId="45" fillId="5" borderId="30" xfId="6" applyNumberFormat="1" applyFont="1" applyFill="1" applyBorder="1" applyAlignment="1" applyProtection="1">
      <alignment horizontal="center"/>
    </xf>
    <xf numFmtId="38" fontId="45" fillId="5" borderId="31" xfId="6" applyNumberFormat="1" applyFont="1" applyFill="1" applyBorder="1" applyAlignment="1" applyProtection="1">
      <alignment horizontal="center"/>
    </xf>
    <xf numFmtId="38" fontId="45" fillId="5" borderId="34" xfId="6" applyNumberFormat="1" applyFont="1" applyFill="1" applyBorder="1" applyAlignment="1" applyProtection="1"/>
    <xf numFmtId="38" fontId="45" fillId="5" borderId="35" xfId="6" applyNumberFormat="1" applyFont="1" applyFill="1" applyBorder="1" applyAlignment="1" applyProtection="1"/>
    <xf numFmtId="38" fontId="45" fillId="5" borderId="36" xfId="6" applyNumberFormat="1" applyFont="1" applyFill="1" applyBorder="1" applyAlignment="1" applyProtection="1"/>
    <xf numFmtId="177" fontId="10" fillId="5" borderId="37" xfId="1" applyNumberFormat="1" applyFont="1" applyFill="1" applyBorder="1" applyAlignment="1" applyProtection="1"/>
    <xf numFmtId="177" fontId="30" fillId="5" borderId="37" xfId="1" applyNumberFormat="1" applyFont="1" applyFill="1" applyBorder="1" applyAlignment="1" applyProtection="1"/>
    <xf numFmtId="177" fontId="30" fillId="5" borderId="38" xfId="1" applyNumberFormat="1" applyFont="1" applyFill="1" applyBorder="1" applyAlignment="1" applyProtection="1"/>
    <xf numFmtId="38" fontId="45" fillId="5" borderId="34" xfId="6" applyNumberFormat="1" applyFont="1" applyFill="1" applyBorder="1" applyAlignment="1" applyProtection="1">
      <alignment horizontal="center"/>
    </xf>
    <xf numFmtId="38" fontId="45" fillId="5" borderId="35" xfId="6" applyNumberFormat="1" applyFont="1" applyFill="1" applyBorder="1" applyAlignment="1" applyProtection="1">
      <alignment horizontal="center"/>
    </xf>
    <xf numFmtId="38" fontId="45" fillId="5" borderId="36" xfId="6" applyNumberFormat="1" applyFont="1" applyFill="1" applyBorder="1" applyAlignment="1" applyProtection="1">
      <alignment horizontal="center"/>
    </xf>
    <xf numFmtId="38" fontId="46" fillId="11" borderId="19" xfId="6" applyNumberFormat="1" applyFont="1" applyFill="1" applyBorder="1" applyAlignment="1" applyProtection="1"/>
    <xf numFmtId="38" fontId="45" fillId="11" borderId="2" xfId="6" applyNumberFormat="1" applyFont="1" applyFill="1" applyBorder="1" applyAlignment="1" applyProtection="1"/>
    <xf numFmtId="38" fontId="45" fillId="11" borderId="20" xfId="6" applyNumberFormat="1" applyFont="1" applyFill="1" applyBorder="1" applyAlignment="1" applyProtection="1"/>
    <xf numFmtId="177" fontId="38" fillId="11" borderId="23" xfId="1" applyNumberFormat="1" applyFont="1" applyFill="1" applyBorder="1" applyAlignment="1" applyProtection="1"/>
    <xf numFmtId="177" fontId="47" fillId="11" borderId="23" xfId="1" applyNumberFormat="1" applyFont="1" applyFill="1" applyBorder="1" applyAlignment="1" applyProtection="1"/>
    <xf numFmtId="177" fontId="30"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177" fontId="10" fillId="5" borderId="39" xfId="1" applyNumberFormat="1" applyFont="1" applyFill="1" applyBorder="1" applyAlignment="1" applyProtection="1"/>
    <xf numFmtId="177" fontId="30" fillId="5" borderId="39" xfId="1" applyNumberFormat="1" applyFont="1" applyFill="1" applyBorder="1" applyAlignment="1" applyProtection="1"/>
    <xf numFmtId="38" fontId="45" fillId="5" borderId="40" xfId="6" applyNumberFormat="1" applyFont="1" applyFill="1" applyBorder="1" applyAlignment="1" applyProtection="1"/>
    <xf numFmtId="38" fontId="45" fillId="5" borderId="41" xfId="6" applyNumberFormat="1" applyFont="1" applyFill="1" applyBorder="1" applyAlignment="1" applyProtection="1"/>
    <xf numFmtId="38" fontId="45" fillId="5" borderId="42" xfId="6"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45" fillId="5" borderId="43" xfId="6" applyNumberFormat="1" applyFont="1" applyFill="1" applyBorder="1" applyAlignment="1" applyProtection="1"/>
    <xf numFmtId="38" fontId="45" fillId="5" borderId="44" xfId="6" applyNumberFormat="1" applyFont="1" applyFill="1" applyBorder="1" applyAlignment="1" applyProtection="1"/>
    <xf numFmtId="38" fontId="45" fillId="5" borderId="45" xfId="6" applyNumberFormat="1" applyFont="1" applyFill="1" applyBorder="1" applyAlignment="1" applyProtection="1"/>
    <xf numFmtId="177" fontId="30" fillId="5" borderId="46" xfId="1" applyNumberFormat="1" applyFont="1" applyFill="1" applyBorder="1" applyAlignment="1" applyProtection="1"/>
    <xf numFmtId="38" fontId="45" fillId="5" borderId="43" xfId="6" applyNumberFormat="1" applyFont="1" applyFill="1" applyBorder="1" applyAlignment="1" applyProtection="1">
      <alignment horizontal="center"/>
    </xf>
    <xf numFmtId="38" fontId="45" fillId="5" borderId="44" xfId="6" applyNumberFormat="1" applyFont="1" applyFill="1" applyBorder="1" applyAlignment="1" applyProtection="1">
      <alignment horizontal="center"/>
    </xf>
    <xf numFmtId="38" fontId="45" fillId="5" borderId="45" xfId="6" applyNumberFormat="1" applyFont="1" applyFill="1" applyBorder="1" applyAlignment="1" applyProtection="1">
      <alignment horizontal="center"/>
    </xf>
    <xf numFmtId="38" fontId="22" fillId="12" borderId="19" xfId="6" applyNumberFormat="1" applyFont="1" applyFill="1" applyBorder="1" applyAlignment="1" applyProtection="1"/>
    <xf numFmtId="38" fontId="22" fillId="12" borderId="2" xfId="6" applyNumberFormat="1" applyFont="1" applyFill="1" applyBorder="1" applyAlignment="1" applyProtection="1"/>
    <xf numFmtId="38" fontId="22" fillId="12" borderId="20" xfId="6" applyNumberFormat="1" applyFont="1" applyFill="1" applyBorder="1" applyAlignment="1" applyProtection="1"/>
    <xf numFmtId="177" fontId="10" fillId="2" borderId="23" xfId="1" applyNumberFormat="1" applyFont="1" applyFill="1" applyBorder="1" applyAlignment="1" applyProtection="1"/>
    <xf numFmtId="177" fontId="30" fillId="2" borderId="23" xfId="1" applyNumberFormat="1" applyFont="1" applyFill="1" applyBorder="1" applyAlignment="1" applyProtection="1"/>
    <xf numFmtId="177" fontId="30" fillId="2" borderId="24" xfId="1" applyNumberFormat="1" applyFont="1" applyFill="1" applyBorder="1" applyAlignment="1" applyProtection="1"/>
    <xf numFmtId="38" fontId="22" fillId="6" borderId="19" xfId="6" applyNumberFormat="1" applyFont="1" applyFill="1" applyBorder="1" applyAlignment="1" applyProtection="1">
      <alignment horizontal="center"/>
    </xf>
    <xf numFmtId="38" fontId="22" fillId="6" borderId="2" xfId="6" applyNumberFormat="1" applyFont="1" applyFill="1" applyBorder="1" applyAlignment="1" applyProtection="1">
      <alignment horizontal="center"/>
    </xf>
    <xf numFmtId="38" fontId="22" fillId="6" borderId="20" xfId="6" applyNumberFormat="1" applyFont="1" applyFill="1" applyBorder="1" applyAlignment="1" applyProtection="1">
      <alignment horizontal="center"/>
    </xf>
    <xf numFmtId="177" fontId="30" fillId="5" borderId="26" xfId="1" applyNumberFormat="1" applyFont="1" applyFill="1" applyBorder="1" applyAlignment="1" applyProtection="1"/>
    <xf numFmtId="0" fontId="10" fillId="5" borderId="47" xfId="1" applyFont="1" applyFill="1" applyBorder="1" applyAlignment="1" applyProtection="1">
      <alignment horizontal="left"/>
    </xf>
    <xf numFmtId="0" fontId="10" fillId="5" borderId="48" xfId="1" applyFont="1" applyFill="1" applyBorder="1" applyAlignment="1" applyProtection="1">
      <alignment horizontal="left"/>
    </xf>
    <xf numFmtId="0" fontId="10" fillId="5" borderId="49" xfId="1" applyFont="1" applyFill="1" applyBorder="1" applyAlignment="1" applyProtection="1">
      <alignment horizontal="left"/>
    </xf>
    <xf numFmtId="177" fontId="30" fillId="5" borderId="28" xfId="1" applyNumberFormat="1" applyFont="1" applyFill="1" applyBorder="1" applyAlignment="1" applyProtection="1"/>
    <xf numFmtId="0" fontId="10" fillId="5" borderId="47" xfId="1" applyFont="1" applyFill="1" applyBorder="1" applyAlignment="1" applyProtection="1">
      <alignment horizontal="center"/>
    </xf>
    <xf numFmtId="0" fontId="10" fillId="5" borderId="50" xfId="1" applyFont="1" applyFill="1" applyBorder="1" applyAlignment="1" applyProtection="1">
      <alignment horizontal="center"/>
    </xf>
    <xf numFmtId="0" fontId="10" fillId="5" borderId="51" xfId="1" applyFont="1" applyFill="1" applyBorder="1" applyAlignment="1" applyProtection="1">
      <alignment horizontal="center"/>
    </xf>
    <xf numFmtId="38" fontId="22" fillId="11" borderId="52" xfId="6" applyNumberFormat="1" applyFont="1" applyFill="1" applyBorder="1" applyAlignment="1" applyProtection="1"/>
    <xf numFmtId="38" fontId="22" fillId="11" borderId="0" xfId="6" applyNumberFormat="1" applyFont="1" applyFill="1" applyBorder="1" applyAlignment="1" applyProtection="1"/>
    <xf numFmtId="38" fontId="22" fillId="11" borderId="22" xfId="6" applyNumberFormat="1" applyFont="1" applyFill="1" applyBorder="1" applyAlignment="1" applyProtection="1"/>
    <xf numFmtId="177" fontId="10" fillId="11" borderId="25" xfId="1" applyNumberFormat="1" applyFont="1" applyFill="1" applyBorder="1" applyAlignment="1" applyProtection="1"/>
    <xf numFmtId="177" fontId="30" fillId="11" borderId="25" xfId="1" applyNumberFormat="1" applyFont="1" applyFill="1" applyBorder="1" applyAlignment="1" applyProtection="1"/>
    <xf numFmtId="177" fontId="30" fillId="11" borderId="26" xfId="1" applyNumberFormat="1" applyFont="1" applyFill="1" applyBorder="1" applyAlignment="1" applyProtection="1"/>
    <xf numFmtId="38" fontId="22" fillId="11" borderId="52" xfId="6" applyNumberFormat="1" applyFont="1" applyFill="1" applyBorder="1" applyAlignment="1" applyProtection="1">
      <alignment horizontal="center"/>
    </xf>
    <xf numFmtId="38" fontId="22" fillId="11" borderId="48" xfId="6" applyNumberFormat="1" applyFont="1" applyFill="1" applyBorder="1" applyAlignment="1" applyProtection="1">
      <alignment horizontal="center"/>
    </xf>
    <xf numFmtId="38" fontId="22" fillId="11" borderId="49" xfId="6" applyNumberFormat="1" applyFont="1" applyFill="1" applyBorder="1" applyAlignment="1" applyProtection="1">
      <alignment horizontal="center"/>
    </xf>
    <xf numFmtId="38" fontId="45" fillId="11" borderId="29" xfId="6" applyNumberFormat="1" applyFont="1" applyFill="1" applyBorder="1" applyAlignment="1" applyProtection="1"/>
    <xf numFmtId="38" fontId="45" fillId="11" borderId="0" xfId="6" applyNumberFormat="1" applyFont="1" applyFill="1" applyBorder="1" applyAlignment="1" applyProtection="1"/>
    <xf numFmtId="38" fontId="45" fillId="11" borderId="22" xfId="6" applyNumberFormat="1" applyFont="1" applyFill="1" applyBorder="1" applyAlignment="1" applyProtection="1"/>
    <xf numFmtId="177" fontId="10" fillId="11" borderId="32" xfId="1" applyNumberFormat="1" applyFont="1" applyFill="1" applyBorder="1" applyAlignment="1" applyProtection="1"/>
    <xf numFmtId="177" fontId="30" fillId="11" borderId="32" xfId="1" applyNumberFormat="1" applyFont="1" applyFill="1" applyBorder="1" applyAlignment="1" applyProtection="1"/>
    <xf numFmtId="177" fontId="30" fillId="11" borderId="33" xfId="1" applyNumberFormat="1" applyFont="1" applyFill="1" applyBorder="1" applyAlignment="1" applyProtection="1"/>
    <xf numFmtId="38" fontId="45" fillId="11" borderId="29" xfId="6" applyNumberFormat="1" applyFont="1" applyFill="1" applyBorder="1" applyAlignment="1" applyProtection="1">
      <alignment horizontal="center"/>
    </xf>
    <xf numFmtId="38" fontId="45" fillId="11" borderId="30" xfId="6" applyNumberFormat="1" applyFont="1" applyFill="1" applyBorder="1" applyAlignment="1" applyProtection="1">
      <alignment horizontal="center"/>
    </xf>
    <xf numFmtId="38" fontId="45" fillId="11" borderId="31" xfId="6" applyNumberFormat="1" applyFont="1" applyFill="1" applyBorder="1" applyAlignment="1" applyProtection="1">
      <alignment horizontal="center"/>
    </xf>
    <xf numFmtId="38" fontId="45" fillId="11" borderId="40" xfId="6" applyNumberFormat="1" applyFont="1" applyFill="1" applyBorder="1" applyAlignment="1" applyProtection="1"/>
    <xf numFmtId="177" fontId="10" fillId="11" borderId="39" xfId="1" applyNumberFormat="1" applyFont="1" applyFill="1" applyBorder="1" applyAlignment="1" applyProtection="1"/>
    <xf numFmtId="177" fontId="30" fillId="11" borderId="39" xfId="1" applyNumberFormat="1" applyFont="1" applyFill="1" applyBorder="1" applyAlignment="1" applyProtection="1"/>
    <xf numFmtId="177" fontId="30" fillId="11" borderId="38" xfId="1" applyNumberFormat="1" applyFont="1" applyFill="1" applyBorder="1" applyAlignment="1" applyProtection="1"/>
    <xf numFmtId="38" fontId="45" fillId="11" borderId="40" xfId="6" applyNumberFormat="1" applyFont="1" applyFill="1" applyBorder="1" applyAlignment="1" applyProtection="1">
      <alignment horizontal="center"/>
    </xf>
    <xf numFmtId="38" fontId="45" fillId="11" borderId="41" xfId="6" applyNumberFormat="1" applyFont="1" applyFill="1" applyBorder="1" applyAlignment="1" applyProtection="1">
      <alignment horizontal="center"/>
    </xf>
    <xf numFmtId="38" fontId="45" fillId="11" borderId="42" xfId="6" applyNumberFormat="1" applyFont="1" applyFill="1" applyBorder="1" applyAlignment="1" applyProtection="1">
      <alignment horizontal="center"/>
    </xf>
    <xf numFmtId="38" fontId="45" fillId="11" borderId="34" xfId="6" applyNumberFormat="1" applyFont="1" applyFill="1" applyBorder="1" applyAlignment="1" applyProtection="1"/>
    <xf numFmtId="177" fontId="10" fillId="11" borderId="37" xfId="1" applyNumberFormat="1" applyFont="1" applyFill="1" applyBorder="1" applyAlignment="1" applyProtection="1"/>
    <xf numFmtId="177" fontId="30" fillId="11" borderId="37" xfId="1" applyNumberFormat="1" applyFont="1" applyFill="1" applyBorder="1" applyAlignment="1" applyProtection="1"/>
    <xf numFmtId="177" fontId="30" fillId="11" borderId="46" xfId="1" applyNumberFormat="1" applyFont="1" applyFill="1" applyBorder="1" applyAlignment="1" applyProtection="1"/>
    <xf numFmtId="38" fontId="45" fillId="11" borderId="34" xfId="6" applyNumberFormat="1" applyFont="1" applyFill="1" applyBorder="1" applyAlignment="1" applyProtection="1">
      <alignment horizontal="center"/>
    </xf>
    <xf numFmtId="38" fontId="45" fillId="11" borderId="35" xfId="6" applyNumberFormat="1" applyFont="1" applyFill="1" applyBorder="1" applyAlignment="1" applyProtection="1">
      <alignment horizontal="center"/>
    </xf>
    <xf numFmtId="38" fontId="45" fillId="11" borderId="36" xfId="6" applyNumberFormat="1" applyFont="1" applyFill="1" applyBorder="1" applyAlignment="1" applyProtection="1">
      <alignment horizontal="center"/>
    </xf>
    <xf numFmtId="38" fontId="46" fillId="11" borderId="47" xfId="6" applyNumberFormat="1" applyFont="1" applyFill="1" applyBorder="1" applyAlignment="1" applyProtection="1"/>
    <xf numFmtId="38" fontId="46" fillId="11" borderId="50" xfId="6" applyNumberFormat="1" applyFont="1" applyFill="1" applyBorder="1" applyAlignment="1" applyProtection="1"/>
    <xf numFmtId="38" fontId="46" fillId="11" borderId="51" xfId="6" applyNumberFormat="1" applyFont="1" applyFill="1" applyBorder="1" applyAlignment="1" applyProtection="1"/>
    <xf numFmtId="177" fontId="38" fillId="11" borderId="53" xfId="1" applyNumberFormat="1" applyFont="1" applyFill="1" applyBorder="1" applyAlignment="1" applyProtection="1"/>
    <xf numFmtId="177" fontId="47" fillId="11" borderId="53" xfId="1" applyNumberFormat="1" applyFont="1" applyFill="1" applyBorder="1" applyAlignment="1" applyProtection="1"/>
    <xf numFmtId="177" fontId="47" fillId="11" borderId="54" xfId="1" applyNumberFormat="1" applyFont="1" applyFill="1" applyBorder="1" applyAlignment="1" applyProtection="1"/>
    <xf numFmtId="38" fontId="46" fillId="11" borderId="47" xfId="6" applyNumberFormat="1" applyFont="1" applyFill="1" applyBorder="1" applyAlignment="1" applyProtection="1">
      <alignment horizontal="center"/>
    </xf>
    <xf numFmtId="38" fontId="46" fillId="11" borderId="50" xfId="6" applyNumberFormat="1" applyFont="1" applyFill="1" applyBorder="1" applyAlignment="1" applyProtection="1">
      <alignment horizontal="center"/>
    </xf>
    <xf numFmtId="38" fontId="46" fillId="11" borderId="51" xfId="6" applyNumberFormat="1" applyFont="1" applyFill="1" applyBorder="1" applyAlignment="1" applyProtection="1">
      <alignment horizontal="center"/>
    </xf>
    <xf numFmtId="38" fontId="46" fillId="11" borderId="40" xfId="6" applyNumberFormat="1" applyFont="1" applyFill="1" applyBorder="1" applyAlignment="1" applyProtection="1"/>
    <xf numFmtId="38" fontId="46" fillId="11" borderId="41" xfId="6" applyNumberFormat="1" applyFont="1" applyFill="1" applyBorder="1" applyAlignment="1" applyProtection="1"/>
    <xf numFmtId="38" fontId="46" fillId="11" borderId="42" xfId="6" applyNumberFormat="1" applyFont="1" applyFill="1" applyBorder="1" applyAlignment="1" applyProtection="1"/>
    <xf numFmtId="177" fontId="38" fillId="11" borderId="39" xfId="1" applyNumberFormat="1" applyFont="1" applyFill="1" applyBorder="1" applyAlignment="1" applyProtection="1"/>
    <xf numFmtId="177" fontId="47" fillId="11" borderId="39" xfId="1" applyNumberFormat="1" applyFont="1" applyFill="1" applyBorder="1" applyAlignment="1" applyProtection="1"/>
    <xf numFmtId="177" fontId="47" fillId="11" borderId="38" xfId="1" applyNumberFormat="1" applyFont="1" applyFill="1" applyBorder="1" applyAlignment="1" applyProtection="1"/>
    <xf numFmtId="38" fontId="46" fillId="11" borderId="40" xfId="6" applyNumberFormat="1" applyFont="1" applyFill="1" applyBorder="1" applyAlignment="1" applyProtection="1">
      <alignment horizontal="center"/>
    </xf>
    <xf numFmtId="38" fontId="46" fillId="11" borderId="41" xfId="6" applyNumberFormat="1" applyFont="1" applyFill="1" applyBorder="1" applyAlignment="1" applyProtection="1">
      <alignment horizontal="center"/>
    </xf>
    <xf numFmtId="38" fontId="46" fillId="11" borderId="42" xfId="6" applyNumberFormat="1" applyFont="1" applyFill="1" applyBorder="1" applyAlignment="1" applyProtection="1">
      <alignment horizontal="center"/>
    </xf>
    <xf numFmtId="38" fontId="46" fillId="11" borderId="43" xfId="6" applyNumberFormat="1" applyFont="1" applyFill="1" applyBorder="1" applyAlignment="1" applyProtection="1"/>
    <xf numFmtId="38" fontId="46" fillId="11" borderId="44" xfId="6" applyNumberFormat="1" applyFont="1" applyFill="1" applyBorder="1" applyAlignment="1" applyProtection="1"/>
    <xf numFmtId="38" fontId="46" fillId="11" borderId="45" xfId="6" applyNumberFormat="1" applyFont="1" applyFill="1" applyBorder="1" applyAlignment="1" applyProtection="1"/>
    <xf numFmtId="177" fontId="38" fillId="11" borderId="55" xfId="1" applyNumberFormat="1" applyFont="1" applyFill="1" applyBorder="1" applyAlignment="1" applyProtection="1"/>
    <xf numFmtId="177" fontId="47" fillId="11" borderId="55" xfId="1" applyNumberFormat="1" applyFont="1" applyFill="1" applyBorder="1" applyAlignment="1" applyProtection="1"/>
    <xf numFmtId="177" fontId="47" fillId="11" borderId="56" xfId="1" applyNumberFormat="1" applyFont="1" applyFill="1" applyBorder="1" applyAlignment="1" applyProtection="1"/>
    <xf numFmtId="38" fontId="46" fillId="11" borderId="43" xfId="6" applyNumberFormat="1" applyFont="1" applyFill="1" applyBorder="1" applyAlignment="1" applyProtection="1">
      <alignment horizontal="center"/>
    </xf>
    <xf numFmtId="38" fontId="46" fillId="11" borderId="44" xfId="6" applyNumberFormat="1" applyFont="1" applyFill="1" applyBorder="1" applyAlignment="1" applyProtection="1">
      <alignment horizontal="center"/>
    </xf>
    <xf numFmtId="38" fontId="46" fillId="11" borderId="45" xfId="6" applyNumberFormat="1" applyFont="1" applyFill="1" applyBorder="1" applyAlignment="1" applyProtection="1">
      <alignment horizontal="center"/>
    </xf>
    <xf numFmtId="0" fontId="10" fillId="5" borderId="19" xfId="1" applyFont="1" applyFill="1" applyBorder="1" applyAlignment="1" applyProtection="1">
      <alignment horizontal="left"/>
    </xf>
    <xf numFmtId="0" fontId="10" fillId="5" borderId="2" xfId="1" applyFont="1" applyFill="1" applyBorder="1" applyAlignment="1" applyProtection="1">
      <alignment horizontal="left"/>
    </xf>
    <xf numFmtId="0" fontId="10" fillId="5" borderId="22" xfId="1" applyFont="1" applyFill="1" applyBorder="1" applyAlignment="1" applyProtection="1">
      <alignment horizontal="left"/>
    </xf>
    <xf numFmtId="0" fontId="10" fillId="5" borderId="19" xfId="1" applyFont="1" applyFill="1" applyBorder="1" applyAlignment="1" applyProtection="1">
      <alignment horizontal="center"/>
    </xf>
    <xf numFmtId="0" fontId="10" fillId="5" borderId="2" xfId="1" applyFont="1" applyFill="1" applyBorder="1" applyAlignment="1" applyProtection="1">
      <alignment horizontal="center"/>
    </xf>
    <xf numFmtId="0" fontId="10" fillId="5" borderId="20" xfId="1" applyFont="1" applyFill="1" applyBorder="1" applyAlignment="1" applyProtection="1">
      <alignment horizontal="center"/>
    </xf>
    <xf numFmtId="0" fontId="10" fillId="5" borderId="52" xfId="1" applyFont="1" applyFill="1" applyBorder="1" applyAlignment="1" applyProtection="1">
      <alignment horizontal="left"/>
    </xf>
    <xf numFmtId="0" fontId="10" fillId="5" borderId="52" xfId="1" applyFont="1" applyFill="1" applyBorder="1" applyAlignment="1" applyProtection="1">
      <alignment horizontal="center"/>
    </xf>
    <xf numFmtId="0" fontId="10" fillId="5" borderId="48" xfId="1" applyFont="1" applyFill="1" applyBorder="1" applyAlignment="1" applyProtection="1">
      <alignment horizontal="center"/>
    </xf>
    <xf numFmtId="0" fontId="10" fillId="5" borderId="49" xfId="1" applyFont="1" applyFill="1" applyBorder="1" applyAlignment="1" applyProtection="1">
      <alignment horizontal="center"/>
    </xf>
    <xf numFmtId="0" fontId="30" fillId="8" borderId="57" xfId="1" applyFont="1" applyFill="1" applyBorder="1" applyAlignment="1" applyProtection="1">
      <alignment horizontal="left"/>
    </xf>
    <xf numFmtId="0" fontId="30" fillId="8" borderId="58" xfId="1" applyFont="1" applyFill="1" applyBorder="1" applyAlignment="1" applyProtection="1">
      <alignment horizontal="left"/>
    </xf>
    <xf numFmtId="0" fontId="30" fillId="8" borderId="59" xfId="1" applyFont="1" applyFill="1" applyBorder="1" applyAlignment="1" applyProtection="1">
      <alignment horizontal="left"/>
    </xf>
    <xf numFmtId="177" fontId="10" fillId="8" borderId="60" xfId="1" applyNumberFormat="1" applyFont="1" applyFill="1" applyBorder="1" applyAlignment="1" applyProtection="1"/>
    <xf numFmtId="177" fontId="30" fillId="8" borderId="60" xfId="1" applyNumberFormat="1" applyFont="1" applyFill="1" applyBorder="1" applyAlignment="1" applyProtection="1"/>
    <xf numFmtId="177" fontId="30" fillId="8" borderId="61" xfId="1" applyNumberFormat="1" applyFont="1" applyFill="1" applyBorder="1" applyAlignment="1" applyProtection="1"/>
    <xf numFmtId="177" fontId="30" fillId="2" borderId="0" xfId="1" applyNumberFormat="1" applyFont="1" applyFill="1" applyBorder="1" applyAlignment="1" applyProtection="1"/>
    <xf numFmtId="0" fontId="30" fillId="8" borderId="57" xfId="1" applyFont="1" applyFill="1" applyBorder="1" applyAlignment="1" applyProtection="1">
      <alignment horizontal="center"/>
    </xf>
    <xf numFmtId="0" fontId="30" fillId="8" borderId="58" xfId="1" applyFont="1" applyFill="1" applyBorder="1" applyAlignment="1" applyProtection="1">
      <alignment horizontal="center"/>
    </xf>
    <xf numFmtId="0" fontId="30" fillId="8" borderId="59" xfId="1" applyFont="1" applyFill="1" applyBorder="1" applyAlignment="1" applyProtection="1">
      <alignment horizontal="center"/>
    </xf>
    <xf numFmtId="0" fontId="8" fillId="2" borderId="0" xfId="1" applyFont="1" applyFill="1" applyBorder="1" applyAlignment="1" applyProtection="1">
      <alignment horizontal="right"/>
    </xf>
    <xf numFmtId="38" fontId="22" fillId="6" borderId="19" xfId="6" applyNumberFormat="1" applyFont="1" applyFill="1" applyBorder="1" applyAlignment="1" applyProtection="1"/>
    <xf numFmtId="38" fontId="22" fillId="6" borderId="2" xfId="6" applyNumberFormat="1" applyFont="1" applyFill="1" applyBorder="1" applyAlignment="1" applyProtection="1"/>
    <xf numFmtId="38" fontId="22" fillId="6" borderId="20" xfId="6" applyNumberFormat="1" applyFont="1" applyFill="1" applyBorder="1" applyAlignment="1" applyProtection="1"/>
    <xf numFmtId="177" fontId="10" fillId="6" borderId="23" xfId="1" applyNumberFormat="1" applyFont="1" applyFill="1" applyBorder="1" applyAlignment="1" applyProtection="1"/>
    <xf numFmtId="177" fontId="30" fillId="6" borderId="23" xfId="1" applyNumberFormat="1" applyFont="1" applyFill="1" applyBorder="1" applyAlignment="1" applyProtection="1"/>
    <xf numFmtId="177" fontId="30" fillId="6" borderId="24" xfId="1" applyNumberFormat="1" applyFont="1" applyFill="1" applyBorder="1" applyAlignment="1" applyProtection="1"/>
    <xf numFmtId="177" fontId="10" fillId="5" borderId="55" xfId="1" applyNumberFormat="1" applyFont="1" applyFill="1" applyBorder="1" applyAlignment="1" applyProtection="1"/>
    <xf numFmtId="177" fontId="30" fillId="5" borderId="55" xfId="1" applyNumberFormat="1" applyFont="1" applyFill="1" applyBorder="1" applyAlignment="1" applyProtection="1"/>
    <xf numFmtId="177" fontId="30" fillId="5" borderId="56" xfId="1" applyNumberFormat="1" applyFont="1" applyFill="1" applyBorder="1" applyAlignment="1" applyProtection="1"/>
    <xf numFmtId="38" fontId="46" fillId="11" borderId="2" xfId="6" applyNumberFormat="1" applyFont="1" applyFill="1" applyBorder="1" applyAlignment="1" applyProtection="1"/>
    <xf numFmtId="38" fontId="46" fillId="11" borderId="20" xfId="6" applyNumberFormat="1" applyFont="1" applyFill="1" applyBorder="1" applyAlignment="1" applyProtection="1"/>
    <xf numFmtId="177" fontId="38" fillId="11" borderId="62" xfId="1" applyNumberFormat="1" applyFont="1" applyFill="1" applyBorder="1" applyAlignment="1" applyProtection="1"/>
    <xf numFmtId="177" fontId="47" fillId="11" borderId="62" xfId="1" applyNumberFormat="1" applyFont="1" applyFill="1" applyBorder="1" applyAlignment="1" applyProtection="1"/>
    <xf numFmtId="177" fontId="47"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38" fontId="22" fillId="5" borderId="52" xfId="6" applyNumberFormat="1" applyFont="1" applyFill="1" applyBorder="1" applyAlignment="1" applyProtection="1"/>
    <xf numFmtId="38" fontId="22" fillId="5" borderId="48" xfId="6" applyNumberFormat="1" applyFont="1" applyFill="1" applyBorder="1" applyAlignment="1" applyProtection="1"/>
    <xf numFmtId="38" fontId="22" fillId="5" borderId="49" xfId="6" applyNumberFormat="1" applyFont="1" applyFill="1" applyBorder="1" applyAlignment="1" applyProtection="1"/>
    <xf numFmtId="38" fontId="22" fillId="5" borderId="52" xfId="6" applyNumberFormat="1" applyFont="1" applyFill="1" applyBorder="1" applyAlignment="1" applyProtection="1">
      <alignment horizontal="center"/>
    </xf>
    <xf numFmtId="38" fontId="22" fillId="5" borderId="48" xfId="6" applyNumberFormat="1" applyFont="1" applyFill="1" applyBorder="1" applyAlignment="1" applyProtection="1">
      <alignment horizontal="center"/>
    </xf>
    <xf numFmtId="38" fontId="22" fillId="5" borderId="49" xfId="6" applyNumberFormat="1" applyFont="1" applyFill="1" applyBorder="1" applyAlignment="1" applyProtection="1">
      <alignment horizontal="center"/>
    </xf>
    <xf numFmtId="0" fontId="30" fillId="13" borderId="57" xfId="1" quotePrefix="1" applyFont="1" applyFill="1" applyBorder="1" applyAlignment="1" applyProtection="1">
      <alignment horizontal="left"/>
    </xf>
    <xf numFmtId="0" fontId="30" fillId="13" borderId="58" xfId="1" quotePrefix="1" applyFont="1" applyFill="1" applyBorder="1" applyAlignment="1" applyProtection="1">
      <alignment horizontal="left"/>
    </xf>
    <xf numFmtId="0" fontId="30" fillId="13" borderId="59" xfId="1" quotePrefix="1" applyFont="1" applyFill="1" applyBorder="1" applyAlignment="1" applyProtection="1">
      <alignment horizontal="left"/>
    </xf>
    <xf numFmtId="177" fontId="10" fillId="14" borderId="60" xfId="1" applyNumberFormat="1" applyFont="1" applyFill="1" applyBorder="1" applyAlignment="1" applyProtection="1"/>
    <xf numFmtId="177" fontId="30" fillId="14" borderId="60" xfId="1" applyNumberFormat="1" applyFont="1" applyFill="1" applyBorder="1" applyAlignment="1" applyProtection="1"/>
    <xf numFmtId="177" fontId="30" fillId="13" borderId="60" xfId="1" applyNumberFormat="1" applyFont="1" applyFill="1" applyBorder="1" applyAlignment="1" applyProtection="1"/>
    <xf numFmtId="177" fontId="30" fillId="13" borderId="61" xfId="1" applyNumberFormat="1" applyFont="1" applyFill="1" applyBorder="1" applyAlignment="1" applyProtection="1"/>
    <xf numFmtId="0" fontId="30" fillId="13" borderId="57" xfId="1" quotePrefix="1" applyFont="1" applyFill="1" applyBorder="1" applyAlignment="1" applyProtection="1">
      <alignment horizontal="center"/>
    </xf>
    <xf numFmtId="0" fontId="30" fillId="13" borderId="58" xfId="1" quotePrefix="1" applyFont="1" applyFill="1" applyBorder="1" applyAlignment="1" applyProtection="1">
      <alignment horizontal="center"/>
    </xf>
    <xf numFmtId="0" fontId="30" fillId="13" borderId="59" xfId="1" quotePrefix="1" applyFont="1" applyFill="1" applyBorder="1" applyAlignment="1" applyProtection="1">
      <alignment horizontal="center"/>
    </xf>
    <xf numFmtId="174" fontId="10" fillId="2" borderId="0" xfId="1" applyNumberFormat="1" applyFont="1" applyFill="1" applyProtection="1"/>
    <xf numFmtId="174" fontId="10" fillId="4" borderId="0" xfId="1" applyNumberFormat="1" applyFont="1" applyFill="1" applyBorder="1" applyProtection="1"/>
    <xf numFmtId="174" fontId="30" fillId="4" borderId="0" xfId="1" applyNumberFormat="1" applyFont="1" applyFill="1" applyBorder="1" applyProtection="1"/>
    <xf numFmtId="0" fontId="30" fillId="15" borderId="57" xfId="1" applyFont="1" applyFill="1" applyBorder="1" applyAlignment="1" applyProtection="1">
      <alignment horizontal="left"/>
    </xf>
    <xf numFmtId="0" fontId="30" fillId="15" borderId="58" xfId="1" applyFont="1" applyFill="1" applyBorder="1" applyAlignment="1" applyProtection="1">
      <alignment horizontal="left"/>
    </xf>
    <xf numFmtId="0" fontId="30" fillId="15" borderId="59" xfId="1" applyFont="1" applyFill="1" applyBorder="1" applyAlignment="1" applyProtection="1">
      <alignment horizontal="left"/>
    </xf>
    <xf numFmtId="177" fontId="10" fillId="15" borderId="60" xfId="1" applyNumberFormat="1" applyFont="1" applyFill="1" applyBorder="1" applyAlignment="1" applyProtection="1"/>
    <xf numFmtId="177" fontId="30" fillId="15" borderId="60" xfId="1" applyNumberFormat="1" applyFont="1" applyFill="1" applyBorder="1" applyAlignment="1" applyProtection="1"/>
    <xf numFmtId="177" fontId="30" fillId="15" borderId="61" xfId="1" applyNumberFormat="1" applyFont="1" applyFill="1" applyBorder="1" applyAlignment="1" applyProtection="1"/>
    <xf numFmtId="0" fontId="30" fillId="15" borderId="57" xfId="1" applyFont="1" applyFill="1" applyBorder="1" applyAlignment="1" applyProtection="1">
      <alignment horizontal="center"/>
    </xf>
    <xf numFmtId="0" fontId="30" fillId="15" borderId="58" xfId="1" applyFont="1" applyFill="1" applyBorder="1" applyAlignment="1" applyProtection="1">
      <alignment horizontal="center"/>
    </xf>
    <xf numFmtId="0" fontId="30" fillId="15" borderId="59" xfId="1" applyFont="1" applyFill="1" applyBorder="1" applyAlignment="1" applyProtection="1">
      <alignment horizontal="center"/>
    </xf>
    <xf numFmtId="0" fontId="51" fillId="5" borderId="11" xfId="7" applyFont="1" applyFill="1" applyBorder="1" applyAlignment="1" applyProtection="1">
      <alignment horizontal="center"/>
    </xf>
    <xf numFmtId="0" fontId="51" fillId="5" borderId="0" xfId="7" applyFont="1" applyFill="1" applyBorder="1" applyAlignment="1" applyProtection="1">
      <alignment horizontal="center"/>
    </xf>
    <xf numFmtId="0" fontId="51" fillId="5" borderId="22" xfId="7" applyFont="1" applyFill="1" applyBorder="1" applyAlignment="1" applyProtection="1">
      <alignment horizontal="center"/>
    </xf>
    <xf numFmtId="171" fontId="52" fillId="5" borderId="27" xfId="1" quotePrefix="1" applyNumberFormat="1" applyFont="1" applyFill="1" applyBorder="1" applyAlignment="1" applyProtection="1"/>
    <xf numFmtId="171" fontId="53" fillId="5" borderId="27" xfId="1" quotePrefix="1" applyNumberFormat="1" applyFont="1" applyFill="1" applyBorder="1" applyAlignment="1" applyProtection="1"/>
    <xf numFmtId="171" fontId="53" fillId="5" borderId="28" xfId="1" quotePrefix="1" applyNumberFormat="1" applyFont="1" applyFill="1" applyBorder="1" applyAlignment="1" applyProtection="1"/>
    <xf numFmtId="1" fontId="30" fillId="2" borderId="0" xfId="1" applyNumberFormat="1" applyFont="1" applyFill="1" applyBorder="1" applyAlignment="1" applyProtection="1">
      <alignment horizontal="right"/>
    </xf>
    <xf numFmtId="3" fontId="54" fillId="5" borderId="34" xfId="1" applyNumberFormat="1" applyFont="1" applyFill="1" applyBorder="1" applyAlignment="1" applyProtection="1">
      <alignment horizontal="center"/>
    </xf>
    <xf numFmtId="3" fontId="54" fillId="5" borderId="35" xfId="1" applyNumberFormat="1" applyFont="1" applyFill="1" applyBorder="1" applyAlignment="1" applyProtection="1">
      <alignment horizontal="center"/>
    </xf>
    <xf numFmtId="3" fontId="54" fillId="5" borderId="36" xfId="1" applyNumberFormat="1" applyFont="1" applyFill="1" applyBorder="1" applyAlignment="1" applyProtection="1">
      <alignment horizontal="center"/>
    </xf>
    <xf numFmtId="0" fontId="40" fillId="8" borderId="63" xfId="1" applyFont="1" applyFill="1" applyBorder="1" applyAlignment="1" applyProtection="1">
      <alignment horizontal="left"/>
    </xf>
    <xf numFmtId="0" fontId="40" fillId="8" borderId="64" xfId="1" applyFont="1" applyFill="1" applyBorder="1" applyAlignment="1" applyProtection="1">
      <alignment horizontal="left"/>
    </xf>
    <xf numFmtId="0" fontId="40" fillId="8" borderId="65" xfId="1" applyFont="1" applyFill="1" applyBorder="1" applyAlignment="1" applyProtection="1">
      <alignment horizontal="left"/>
    </xf>
    <xf numFmtId="177" fontId="10" fillId="8" borderId="66" xfId="1" applyNumberFormat="1" applyFont="1" applyFill="1" applyBorder="1" applyAlignment="1" applyProtection="1"/>
    <xf numFmtId="177" fontId="30" fillId="8" borderId="66" xfId="1" applyNumberFormat="1" applyFont="1" applyFill="1" applyBorder="1" applyAlignment="1" applyProtection="1"/>
    <xf numFmtId="177" fontId="30" fillId="8" borderId="67" xfId="1" applyNumberFormat="1" applyFont="1" applyFill="1" applyBorder="1" applyAlignment="1" applyProtection="1"/>
    <xf numFmtId="177" fontId="10" fillId="2" borderId="0" xfId="1" quotePrefix="1" applyNumberFormat="1" applyFont="1" applyFill="1" applyBorder="1" applyAlignment="1" applyProtection="1">
      <alignment horizontal="right"/>
    </xf>
    <xf numFmtId="171" fontId="40" fillId="8" borderId="68" xfId="1" applyNumberFormat="1" applyFont="1" applyFill="1" applyBorder="1" applyAlignment="1" applyProtection="1">
      <alignment horizontal="left"/>
    </xf>
    <xf numFmtId="171" fontId="40" fillId="8" borderId="69" xfId="1" applyNumberFormat="1" applyFont="1" applyFill="1" applyBorder="1" applyAlignment="1" applyProtection="1">
      <alignment horizontal="left"/>
    </xf>
    <xf numFmtId="171" fontId="40" fillId="8" borderId="70" xfId="1" applyNumberFormat="1" applyFont="1" applyFill="1" applyBorder="1" applyAlignment="1" applyProtection="1">
      <alignment horizontal="left"/>
    </xf>
    <xf numFmtId="171" fontId="8" fillId="2" borderId="0" xfId="1" applyNumberFormat="1" applyFont="1" applyFill="1" applyAlignment="1" applyProtection="1">
      <alignment horizontal="right"/>
    </xf>
    <xf numFmtId="177" fontId="10" fillId="8" borderId="71" xfId="1" applyNumberFormat="1" applyFont="1" applyFill="1" applyBorder="1" applyAlignment="1" applyProtection="1"/>
    <xf numFmtId="177" fontId="30" fillId="8" borderId="71" xfId="1" applyNumberFormat="1" applyFont="1" applyFill="1" applyBorder="1" applyAlignment="1" applyProtection="1"/>
    <xf numFmtId="177" fontId="30" fillId="8" borderId="72" xfId="1" applyNumberFormat="1" applyFont="1" applyFill="1" applyBorder="1" applyAlignment="1" applyProtection="1"/>
    <xf numFmtId="38" fontId="22" fillId="5" borderId="29" xfId="6" applyNumberFormat="1" applyFont="1" applyFill="1" applyBorder="1" applyAlignment="1" applyProtection="1"/>
    <xf numFmtId="38" fontId="22" fillId="5" borderId="30" xfId="6" applyNumberFormat="1" applyFont="1" applyFill="1" applyBorder="1" applyAlignment="1" applyProtection="1"/>
    <xf numFmtId="38" fontId="22" fillId="5" borderId="31" xfId="6" applyNumberFormat="1" applyFont="1" applyFill="1" applyBorder="1" applyAlignment="1" applyProtection="1"/>
    <xf numFmtId="38" fontId="45" fillId="5" borderId="21" xfId="6" applyNumberFormat="1" applyFont="1" applyFill="1" applyBorder="1" applyAlignment="1" applyProtection="1"/>
    <xf numFmtId="38" fontId="45" fillId="5" borderId="73" xfId="6" applyNumberFormat="1" applyFont="1" applyFill="1" applyBorder="1" applyAlignment="1" applyProtection="1"/>
    <xf numFmtId="38" fontId="45" fillId="5" borderId="74" xfId="6" applyNumberFormat="1" applyFont="1" applyFill="1" applyBorder="1" applyAlignment="1" applyProtection="1"/>
    <xf numFmtId="38" fontId="44" fillId="5" borderId="11" xfId="6" applyNumberFormat="1" applyFont="1" applyFill="1" applyBorder="1" applyAlignment="1" applyProtection="1">
      <alignment horizontal="left"/>
    </xf>
    <xf numFmtId="38" fontId="44" fillId="5" borderId="0" xfId="6" applyNumberFormat="1" applyFont="1" applyFill="1" applyBorder="1" applyAlignment="1" applyProtection="1">
      <alignment horizontal="left"/>
    </xf>
    <xf numFmtId="38" fontId="44" fillId="5" borderId="22" xfId="6" applyNumberFormat="1" applyFont="1" applyFill="1" applyBorder="1" applyAlignment="1" applyProtection="1">
      <alignment horizontal="left"/>
    </xf>
    <xf numFmtId="38" fontId="22" fillId="5" borderId="29" xfId="6" applyNumberFormat="1" applyFont="1" applyFill="1" applyBorder="1" applyAlignment="1" applyProtection="1">
      <alignment horizontal="left"/>
    </xf>
    <xf numFmtId="38" fontId="22" fillId="5" borderId="30" xfId="6" applyNumberFormat="1" applyFont="1" applyFill="1" applyBorder="1" applyAlignment="1" applyProtection="1">
      <alignment horizontal="left"/>
    </xf>
    <xf numFmtId="38" fontId="22" fillId="5" borderId="31" xfId="6" applyNumberFormat="1" applyFont="1" applyFill="1" applyBorder="1" applyAlignment="1" applyProtection="1">
      <alignment horizontal="left"/>
    </xf>
    <xf numFmtId="38" fontId="22" fillId="5" borderId="11" xfId="6" applyNumberFormat="1" applyFont="1" applyFill="1" applyBorder="1" applyAlignment="1" applyProtection="1">
      <alignment horizontal="left"/>
    </xf>
    <xf numFmtId="38" fontId="22" fillId="5" borderId="0" xfId="6" applyNumberFormat="1" applyFont="1" applyFill="1" applyBorder="1" applyAlignment="1" applyProtection="1">
      <alignment horizontal="left"/>
    </xf>
    <xf numFmtId="38" fontId="22" fillId="5" borderId="22" xfId="6" applyNumberFormat="1" applyFont="1" applyFill="1" applyBorder="1" applyAlignment="1" applyProtection="1">
      <alignment horizontal="left"/>
    </xf>
    <xf numFmtId="38" fontId="56" fillId="5" borderId="29" xfId="6" applyNumberFormat="1" applyFont="1" applyFill="1" applyBorder="1" applyAlignment="1" applyProtection="1">
      <alignment horizontal="center"/>
    </xf>
    <xf numFmtId="38" fontId="56" fillId="5" borderId="30" xfId="6" applyNumberFormat="1" applyFont="1" applyFill="1" applyBorder="1" applyAlignment="1" applyProtection="1">
      <alignment horizontal="center"/>
    </xf>
    <xf numFmtId="38" fontId="56" fillId="5" borderId="31" xfId="6" applyNumberFormat="1" applyFont="1" applyFill="1" applyBorder="1" applyAlignment="1" applyProtection="1">
      <alignment horizontal="center"/>
    </xf>
    <xf numFmtId="38" fontId="13" fillId="5" borderId="43" xfId="6" applyNumberFormat="1" applyFont="1" applyFill="1" applyBorder="1" applyAlignment="1" applyProtection="1">
      <alignment horizontal="center"/>
    </xf>
    <xf numFmtId="38" fontId="13" fillId="5" borderId="44" xfId="6" applyNumberFormat="1" applyFont="1" applyFill="1" applyBorder="1" applyAlignment="1" applyProtection="1">
      <alignment horizontal="center"/>
    </xf>
    <xf numFmtId="38" fontId="13" fillId="5" borderId="45" xfId="6" applyNumberFormat="1" applyFont="1" applyFill="1" applyBorder="1" applyAlignment="1" applyProtection="1">
      <alignment horizontal="center"/>
    </xf>
    <xf numFmtId="177" fontId="10" fillId="13" borderId="60" xfId="1"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59" fillId="11" borderId="19" xfId="6" applyNumberFormat="1" applyFont="1" applyFill="1" applyBorder="1" applyAlignment="1" applyProtection="1"/>
    <xf numFmtId="38" fontId="59" fillId="11" borderId="19" xfId="6" applyNumberFormat="1" applyFont="1" applyFill="1" applyBorder="1" applyAlignment="1" applyProtection="1">
      <alignment horizontal="center"/>
    </xf>
    <xf numFmtId="38" fontId="59" fillId="11" borderId="2" xfId="6" applyNumberFormat="1" applyFont="1" applyFill="1" applyBorder="1" applyAlignment="1" applyProtection="1">
      <alignment horizontal="center"/>
    </xf>
    <xf numFmtId="38" fontId="59" fillId="11" borderId="20" xfId="6" applyNumberFormat="1" applyFont="1" applyFill="1" applyBorder="1" applyAlignment="1" applyProtection="1">
      <alignment horizontal="center"/>
    </xf>
    <xf numFmtId="38" fontId="60" fillId="16" borderId="34" xfId="6" applyNumberFormat="1" applyFont="1" applyFill="1" applyBorder="1" applyAlignment="1" applyProtection="1"/>
    <xf numFmtId="38" fontId="45" fillId="16" borderId="35" xfId="6" applyNumberFormat="1" applyFont="1" applyFill="1" applyBorder="1" applyAlignment="1" applyProtection="1"/>
    <xf numFmtId="38" fontId="45" fillId="16" borderId="36" xfId="6" applyNumberFormat="1" applyFont="1" applyFill="1" applyBorder="1" applyAlignment="1" applyProtection="1"/>
    <xf numFmtId="177" fontId="10" fillId="16" borderId="37" xfId="1" applyNumberFormat="1" applyFont="1" applyFill="1" applyBorder="1" applyAlignment="1" applyProtection="1"/>
    <xf numFmtId="177" fontId="30" fillId="16" borderId="37" xfId="1" applyNumberFormat="1" applyFont="1" applyFill="1" applyBorder="1" applyAlignment="1" applyProtection="1"/>
    <xf numFmtId="177" fontId="30" fillId="16" borderId="46" xfId="1" applyNumberFormat="1" applyFont="1" applyFill="1" applyBorder="1" applyAlignment="1" applyProtection="1"/>
    <xf numFmtId="38" fontId="60" fillId="16" borderId="43" xfId="6" applyNumberFormat="1" applyFont="1" applyFill="1" applyBorder="1" applyAlignment="1" applyProtection="1">
      <alignment horizontal="center"/>
    </xf>
    <xf numFmtId="38" fontId="60" fillId="16" borderId="44" xfId="6" applyNumberFormat="1" applyFont="1" applyFill="1" applyBorder="1" applyAlignment="1" applyProtection="1">
      <alignment horizontal="center"/>
    </xf>
    <xf numFmtId="38" fontId="60" fillId="16" borderId="45" xfId="6" applyNumberFormat="1" applyFont="1" applyFill="1" applyBorder="1" applyAlignment="1" applyProtection="1">
      <alignment horizontal="center"/>
    </xf>
    <xf numFmtId="0" fontId="30" fillId="15" borderId="57" xfId="0" applyFont="1" applyFill="1" applyBorder="1" applyAlignment="1" applyProtection="1">
      <alignment horizontal="left"/>
    </xf>
    <xf numFmtId="38" fontId="18" fillId="5" borderId="43" xfId="6" applyNumberFormat="1" applyFont="1" applyFill="1" applyBorder="1" applyAlignment="1" applyProtection="1">
      <alignment horizontal="center"/>
    </xf>
    <xf numFmtId="38" fontId="18" fillId="5" borderId="44" xfId="6" applyNumberFormat="1" applyFont="1" applyFill="1" applyBorder="1" applyAlignment="1" applyProtection="1">
      <alignment horizontal="center"/>
    </xf>
    <xf numFmtId="38" fontId="18" fillId="5" borderId="45" xfId="6" applyNumberFormat="1" applyFont="1" applyFill="1" applyBorder="1" applyAlignment="1" applyProtection="1">
      <alignment horizontal="center"/>
    </xf>
    <xf numFmtId="0" fontId="30" fillId="5" borderId="68" xfId="1" applyFont="1" applyFill="1" applyBorder="1" applyAlignment="1" applyProtection="1">
      <alignment horizontal="left"/>
    </xf>
    <xf numFmtId="0" fontId="30" fillId="5" borderId="69" xfId="1" applyFont="1" applyFill="1" applyBorder="1" applyAlignment="1" applyProtection="1">
      <alignment horizontal="left"/>
    </xf>
    <xf numFmtId="0" fontId="30" fillId="5" borderId="70" xfId="1" applyFont="1" applyFill="1" applyBorder="1" applyAlignment="1" applyProtection="1">
      <alignment horizontal="left"/>
    </xf>
    <xf numFmtId="177" fontId="10" fillId="5" borderId="71" xfId="1" applyNumberFormat="1" applyFont="1" applyFill="1" applyBorder="1" applyAlignment="1" applyProtection="1"/>
    <xf numFmtId="177" fontId="30" fillId="5" borderId="71" xfId="1" applyNumberFormat="1" applyFont="1" applyFill="1" applyBorder="1" applyAlignment="1" applyProtection="1"/>
    <xf numFmtId="177" fontId="30" fillId="5" borderId="72" xfId="1" applyNumberFormat="1" applyFont="1" applyFill="1" applyBorder="1" applyAlignment="1" applyProtection="1"/>
    <xf numFmtId="0" fontId="30" fillId="5" borderId="68" xfId="1" applyFont="1" applyFill="1" applyBorder="1" applyAlignment="1" applyProtection="1">
      <alignment horizontal="center"/>
    </xf>
    <xf numFmtId="0" fontId="30" fillId="5" borderId="69" xfId="1" applyFont="1" applyFill="1" applyBorder="1" applyAlignment="1" applyProtection="1">
      <alignment horizontal="center"/>
    </xf>
    <xf numFmtId="0" fontId="30" fillId="5" borderId="70" xfId="1" applyFont="1" applyFill="1" applyBorder="1" applyAlignment="1" applyProtection="1">
      <alignment horizontal="center"/>
    </xf>
    <xf numFmtId="0" fontId="51" fillId="7" borderId="75" xfId="7" applyFont="1" applyFill="1" applyBorder="1" applyAlignment="1" applyProtection="1">
      <alignment horizontal="center"/>
    </xf>
    <xf numFmtId="171" fontId="53" fillId="2" borderId="7" xfId="1" quotePrefix="1" applyNumberFormat="1" applyFont="1" applyFill="1" applyBorder="1" applyAlignment="1" applyProtection="1"/>
    <xf numFmtId="171" fontId="53" fillId="2" borderId="75" xfId="1" quotePrefix="1" applyNumberFormat="1" applyFont="1" applyFill="1" applyBorder="1" applyAlignment="1" applyProtection="1"/>
    <xf numFmtId="3" fontId="10" fillId="2" borderId="0" xfId="1" applyNumberFormat="1" applyFont="1" applyFill="1" applyBorder="1" applyProtection="1"/>
    <xf numFmtId="0" fontId="53" fillId="2" borderId="7" xfId="1" quotePrefix="1" applyNumberFormat="1" applyFont="1" applyFill="1" applyBorder="1" applyAlignment="1" applyProtection="1"/>
    <xf numFmtId="0" fontId="10" fillId="2" borderId="0" xfId="1" applyFont="1" applyFill="1" applyBorder="1" applyAlignment="1" applyProtection="1">
      <alignment horizontal="center"/>
    </xf>
    <xf numFmtId="0" fontId="62" fillId="2" borderId="0" xfId="4" applyFont="1" applyFill="1" applyAlignment="1" applyProtection="1">
      <alignment horizontal="right"/>
    </xf>
    <xf numFmtId="178" fontId="9" fillId="5" borderId="4" xfId="1" applyNumberFormat="1" applyFont="1" applyFill="1" applyBorder="1" applyAlignment="1" applyProtection="1">
      <alignment horizontal="center"/>
    </xf>
    <xf numFmtId="1" fontId="30" fillId="2" borderId="30" xfId="1" applyNumberFormat="1" applyFont="1" applyFill="1" applyBorder="1" applyAlignment="1" applyProtection="1">
      <alignment horizontal="center"/>
    </xf>
    <xf numFmtId="0" fontId="22" fillId="2" borderId="0" xfId="4" applyFont="1" applyFill="1" applyProtection="1"/>
    <xf numFmtId="0" fontId="45" fillId="2" borderId="0" xfId="2" applyFont="1" applyFill="1" applyBorder="1" applyAlignment="1" applyProtection="1">
      <alignment horizontal="left" vertical="center"/>
    </xf>
    <xf numFmtId="0" fontId="30" fillId="2" borderId="30" xfId="1" applyNumberFormat="1" applyFont="1" applyFill="1" applyBorder="1" applyAlignment="1" applyProtection="1">
      <alignment horizontal="center"/>
    </xf>
    <xf numFmtId="0" fontId="10" fillId="4" borderId="0" xfId="1" applyNumberFormat="1" applyFont="1" applyFill="1" applyBorder="1" applyProtection="1"/>
    <xf numFmtId="0" fontId="2" fillId="4" borderId="0" xfId="1" applyFont="1" applyFill="1" applyAlignment="1" applyProtection="1">
      <alignment horizontal="center"/>
    </xf>
    <xf numFmtId="0" fontId="2" fillId="4" borderId="0" xfId="1" applyFont="1" applyFill="1" applyProtection="1"/>
    <xf numFmtId="1" fontId="30" fillId="2" borderId="0" xfId="1" applyNumberFormat="1" applyFont="1" applyFill="1" applyBorder="1" applyAlignment="1" applyProtection="1">
      <alignment horizontal="center"/>
    </xf>
    <xf numFmtId="0" fontId="30" fillId="2" borderId="0" xfId="1" applyNumberFormat="1" applyFont="1" applyFill="1" applyBorder="1" applyAlignment="1" applyProtection="1">
      <alignment horizontal="center"/>
    </xf>
    <xf numFmtId="0" fontId="8" fillId="4" borderId="0" xfId="1" applyFont="1" applyFill="1" applyProtection="1"/>
    <xf numFmtId="0" fontId="8" fillId="4" borderId="0" xfId="1" applyNumberFormat="1" applyFont="1" applyFill="1" applyProtection="1"/>
    <xf numFmtId="0" fontId="8" fillId="4" borderId="0" xfId="1" applyFont="1" applyFill="1" applyBorder="1" applyProtection="1"/>
    <xf numFmtId="0" fontId="63" fillId="5" borderId="76" xfId="4" applyFont="1" applyFill="1" applyBorder="1" applyProtection="1"/>
    <xf numFmtId="0" fontId="63" fillId="5" borderId="13" xfId="4" applyFont="1" applyFill="1" applyBorder="1" applyProtection="1"/>
    <xf numFmtId="0" fontId="63" fillId="5" borderId="14" xfId="4" applyFont="1" applyFill="1" applyBorder="1" applyProtection="1"/>
    <xf numFmtId="164" fontId="66" fillId="17" borderId="77" xfId="1" applyNumberFormat="1" applyFont="1" applyFill="1" applyBorder="1" applyAlignment="1" applyProtection="1">
      <alignment horizontal="center"/>
    </xf>
    <xf numFmtId="164" fontId="67" fillId="17" borderId="78" xfId="1" applyNumberFormat="1" applyFont="1" applyFill="1" applyBorder="1" applyAlignment="1" applyProtection="1">
      <alignment horizontal="center"/>
    </xf>
    <xf numFmtId="164" fontId="45" fillId="18" borderId="0" xfId="6" applyNumberFormat="1" applyFont="1" applyFill="1" applyAlignment="1" applyProtection="1"/>
    <xf numFmtId="164" fontId="68" fillId="19" borderId="77" xfId="1" applyNumberFormat="1" applyFont="1" applyFill="1" applyBorder="1" applyAlignment="1" applyProtection="1">
      <alignment horizontal="center"/>
    </xf>
    <xf numFmtId="164" fontId="67" fillId="19" borderId="78" xfId="1" applyNumberFormat="1" applyFont="1" applyFill="1" applyBorder="1" applyAlignment="1" applyProtection="1">
      <alignment horizontal="center"/>
    </xf>
    <xf numFmtId="164" fontId="13" fillId="18" borderId="0" xfId="4" applyNumberFormat="1" applyFont="1" applyFill="1" applyProtection="1"/>
    <xf numFmtId="164" fontId="67" fillId="20" borderId="79" xfId="1" applyNumberFormat="1" applyFont="1" applyFill="1" applyBorder="1" applyAlignment="1" applyProtection="1">
      <alignment horizontal="center"/>
    </xf>
    <xf numFmtId="164" fontId="8" fillId="4" borderId="0" xfId="1" applyNumberFormat="1" applyFont="1" applyFill="1" applyProtection="1"/>
    <xf numFmtId="164" fontId="22" fillId="21" borderId="80" xfId="1" applyNumberFormat="1" applyFont="1" applyFill="1" applyBorder="1" applyAlignment="1" applyProtection="1">
      <alignment horizontal="center"/>
    </xf>
    <xf numFmtId="0" fontId="18" fillId="5" borderId="81" xfId="1" applyNumberFormat="1" applyFont="1" applyFill="1" applyBorder="1" applyAlignment="1" applyProtection="1">
      <alignment horizontal="center"/>
    </xf>
    <xf numFmtId="0" fontId="69" fillId="5" borderId="82" xfId="1" applyNumberFormat="1" applyFont="1" applyFill="1" applyBorder="1" applyAlignment="1" applyProtection="1">
      <alignment horizontal="center"/>
    </xf>
    <xf numFmtId="0" fontId="2" fillId="4" borderId="0" xfId="1" applyNumberFormat="1" applyFont="1" applyFill="1" applyBorder="1" applyProtection="1"/>
    <xf numFmtId="0" fontId="2" fillId="4" borderId="0" xfId="1" applyFont="1" applyFill="1" applyBorder="1" applyAlignment="1" applyProtection="1">
      <alignment horizontal="center"/>
    </xf>
    <xf numFmtId="0" fontId="63" fillId="5" borderId="60" xfId="4" applyFont="1" applyFill="1" applyBorder="1" applyProtection="1"/>
    <xf numFmtId="0" fontId="63" fillId="5" borderId="58" xfId="4" applyFont="1" applyFill="1" applyBorder="1" applyProtection="1"/>
    <xf numFmtId="0" fontId="63" fillId="5" borderId="59" xfId="4" applyFont="1" applyFill="1" applyBorder="1" applyProtection="1"/>
    <xf numFmtId="164" fontId="66" fillId="17" borderId="83" xfId="1" applyNumberFormat="1" applyFont="1" applyFill="1" applyBorder="1" applyAlignment="1" applyProtection="1">
      <alignment horizontal="center"/>
    </xf>
    <xf numFmtId="164" fontId="67" fillId="17" borderId="84" xfId="1" applyNumberFormat="1" applyFont="1" applyFill="1" applyBorder="1" applyAlignment="1" applyProtection="1">
      <alignment horizontal="center"/>
    </xf>
    <xf numFmtId="164" fontId="68" fillId="19" borderId="83" xfId="1" applyNumberFormat="1" applyFont="1" applyFill="1" applyBorder="1" applyAlignment="1" applyProtection="1">
      <alignment horizontal="center"/>
    </xf>
    <xf numFmtId="164" fontId="67" fillId="19" borderId="84" xfId="1" applyNumberFormat="1" applyFont="1" applyFill="1" applyBorder="1" applyAlignment="1" applyProtection="1">
      <alignment horizontal="center"/>
    </xf>
    <xf numFmtId="164" fontId="67" fillId="20" borderId="85" xfId="1" applyNumberFormat="1" applyFont="1" applyFill="1" applyBorder="1" applyAlignment="1" applyProtection="1">
      <alignment horizontal="center"/>
    </xf>
    <xf numFmtId="164" fontId="71" fillId="21" borderId="61" xfId="1" applyNumberFormat="1" applyFont="1" applyFill="1" applyBorder="1" applyAlignment="1" applyProtection="1">
      <alignment horizontal="center"/>
    </xf>
    <xf numFmtId="0" fontId="18" fillId="5" borderId="86" xfId="1" applyNumberFormat="1" applyFont="1" applyFill="1" applyBorder="1" applyAlignment="1" applyProtection="1">
      <alignment horizontal="center"/>
    </xf>
    <xf numFmtId="0" fontId="69" fillId="5" borderId="87" xfId="1" applyNumberFormat="1" applyFont="1" applyFill="1" applyBorder="1" applyAlignment="1" applyProtection="1">
      <alignment horizontal="center"/>
    </xf>
    <xf numFmtId="164" fontId="2" fillId="4" borderId="0" xfId="1" applyNumberFormat="1" applyFont="1" applyFill="1" applyProtection="1"/>
    <xf numFmtId="164" fontId="72" fillId="17" borderId="77" xfId="1" applyNumberFormat="1" applyFont="1" applyFill="1" applyBorder="1" applyAlignment="1" applyProtection="1">
      <alignment horizontal="center"/>
    </xf>
    <xf numFmtId="164" fontId="73" fillId="17" borderId="78" xfId="1" applyNumberFormat="1" applyFont="1" applyFill="1" applyBorder="1" applyAlignment="1" applyProtection="1">
      <alignment horizontal="center"/>
    </xf>
    <xf numFmtId="164" fontId="74" fillId="19" borderId="77" xfId="1" applyNumberFormat="1" applyFont="1" applyFill="1" applyBorder="1" applyAlignment="1" applyProtection="1">
      <alignment horizontal="center"/>
    </xf>
    <xf numFmtId="164" fontId="75" fillId="19" borderId="78" xfId="1" applyNumberFormat="1" applyFont="1" applyFill="1" applyBorder="1" applyAlignment="1" applyProtection="1">
      <alignment horizontal="center"/>
    </xf>
    <xf numFmtId="164" fontId="76" fillId="20" borderId="79" xfId="1" applyNumberFormat="1" applyFont="1" applyFill="1" applyBorder="1" applyAlignment="1" applyProtection="1">
      <alignment horizontal="center"/>
    </xf>
    <xf numFmtId="164" fontId="77" fillId="21" borderId="80" xfId="1" applyNumberFormat="1" applyFont="1" applyFill="1" applyBorder="1" applyAlignment="1" applyProtection="1">
      <alignment horizontal="center"/>
    </xf>
    <xf numFmtId="164" fontId="18" fillId="5" borderId="81" xfId="1" applyNumberFormat="1" applyFont="1" applyFill="1" applyBorder="1" applyAlignment="1" applyProtection="1">
      <alignment horizontal="center"/>
    </xf>
    <xf numFmtId="164" fontId="69" fillId="5" borderId="82" xfId="1" applyNumberFormat="1" applyFont="1" applyFill="1" applyBorder="1" applyAlignment="1" applyProtection="1">
      <alignment horizontal="center"/>
    </xf>
    <xf numFmtId="164" fontId="72" fillId="17" borderId="83" xfId="1" applyNumberFormat="1" applyFont="1" applyFill="1" applyBorder="1" applyAlignment="1" applyProtection="1">
      <alignment horizontal="center"/>
    </xf>
    <xf numFmtId="164" fontId="73" fillId="17" borderId="84" xfId="1" applyNumberFormat="1" applyFont="1" applyFill="1" applyBorder="1" applyAlignment="1" applyProtection="1">
      <alignment horizontal="center"/>
    </xf>
    <xf numFmtId="164" fontId="74" fillId="19" borderId="83" xfId="1" applyNumberFormat="1" applyFont="1" applyFill="1" applyBorder="1" applyAlignment="1" applyProtection="1">
      <alignment horizontal="center"/>
    </xf>
    <xf numFmtId="164" fontId="75" fillId="19" borderId="84" xfId="1" applyNumberFormat="1" applyFont="1" applyFill="1" applyBorder="1" applyAlignment="1" applyProtection="1">
      <alignment horizontal="center"/>
    </xf>
    <xf numFmtId="164" fontId="76" fillId="20" borderId="85" xfId="1" applyNumberFormat="1" applyFont="1" applyFill="1" applyBorder="1" applyAlignment="1" applyProtection="1">
      <alignment horizontal="center"/>
    </xf>
    <xf numFmtId="164" fontId="77" fillId="21" borderId="61" xfId="1" applyNumberFormat="1" applyFont="1" applyFill="1" applyBorder="1" applyAlignment="1" applyProtection="1">
      <alignment horizontal="center"/>
    </xf>
    <xf numFmtId="164" fontId="18" fillId="5" borderId="86" xfId="1" applyNumberFormat="1" applyFont="1" applyFill="1" applyBorder="1" applyAlignment="1" applyProtection="1">
      <alignment horizontal="center"/>
    </xf>
    <xf numFmtId="164" fontId="69" fillId="5" borderId="87" xfId="1" applyNumberFormat="1" applyFont="1" applyFill="1" applyBorder="1" applyAlignment="1" applyProtection="1">
      <alignment horizontal="center"/>
    </xf>
    <xf numFmtId="0" fontId="1" fillId="0" borderId="0" xfId="1" applyProtection="1"/>
    <xf numFmtId="0" fontId="1" fillId="0" borderId="0" xfId="1" applyNumberFormat="1" applyProtection="1"/>
  </cellXfs>
  <cellStyles count="8">
    <cellStyle name="Hyperlink" xfId="5" builtinId="8"/>
    <cellStyle name="Normal" xfId="0" builtinId="0"/>
    <cellStyle name="Normal 2" xfId="2"/>
    <cellStyle name="Normal 4" xfId="1"/>
    <cellStyle name="Normal_B3_2013" xfId="7"/>
    <cellStyle name="Normal_COA-2001-ZAPOVED-No-81-29012002-ANNEX" xfId="3"/>
    <cellStyle name="Normal_TRIAL-BALANCE-2001-MAKET" xfId="4"/>
    <cellStyle name="Normal_ZADACHA" xfId="6"/>
  </cellStyles>
  <dxfs count="86">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000099"/>
        </patternFill>
      </fill>
    </dxf>
    <dxf>
      <font>
        <color theme="0"/>
      </font>
      <fill>
        <patternFill>
          <bgColor theme="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rgb="FFFFFFCC"/>
      </font>
    </dxf>
    <dxf>
      <font>
        <color theme="0"/>
      </font>
    </dxf>
    <dxf>
      <font>
        <color theme="0"/>
      </font>
      <fill>
        <patternFill>
          <bgColor theme="0"/>
        </patternFill>
      </fill>
    </dxf>
    <dxf>
      <font>
        <color auto="1"/>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CC"/>
      </font>
      <numFmt numFmtId="1" formatCode="0"/>
      <fill>
        <patternFill>
          <bgColor rgb="FFFFFFCC"/>
        </patternFill>
      </fill>
    </dxf>
    <dxf>
      <font>
        <color rgb="FFFFFF00"/>
      </font>
      <fill>
        <patternFill>
          <bgColor rgb="FF000099"/>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3_2021_06_56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3">
          <cell r="C3">
            <v>2021</v>
          </cell>
        </row>
        <row r="9">
          <cell r="B9" t="str">
            <v>НАЦИОНАЛНА ЗДРАВНООСИГУРИТЕЛНА КАСА</v>
          </cell>
          <cell r="F9">
            <v>44377</v>
          </cell>
          <cell r="H9">
            <v>121858220</v>
          </cell>
        </row>
        <row r="12">
          <cell r="F12" t="str">
            <v>5600</v>
          </cell>
        </row>
        <row r="15">
          <cell r="E15">
            <v>33</v>
          </cell>
          <cell r="F15" t="str">
            <v>Чужди средства</v>
          </cell>
        </row>
        <row r="22">
          <cell r="E22">
            <v>0</v>
          </cell>
          <cell r="F22">
            <v>0</v>
          </cell>
        </row>
        <row r="28">
          <cell r="E28">
            <v>0</v>
          </cell>
          <cell r="F28">
            <v>0</v>
          </cell>
        </row>
        <row r="33">
          <cell r="E33">
            <v>0</v>
          </cell>
          <cell r="F33">
            <v>0</v>
          </cell>
        </row>
        <row r="39">
          <cell r="E39">
            <v>0</v>
          </cell>
          <cell r="F39">
            <v>0</v>
          </cell>
        </row>
        <row r="47">
          <cell r="E47">
            <v>0</v>
          </cell>
          <cell r="F47">
            <v>0</v>
          </cell>
        </row>
        <row r="52">
          <cell r="E52">
            <v>0</v>
          </cell>
          <cell r="F52">
            <v>0</v>
          </cell>
        </row>
        <row r="58">
          <cell r="E58">
            <v>0</v>
          </cell>
          <cell r="F58">
            <v>0</v>
          </cell>
        </row>
        <row r="61">
          <cell r="E61">
            <v>0</v>
          </cell>
          <cell r="F61">
            <v>0</v>
          </cell>
        </row>
        <row r="64">
          <cell r="F64">
            <v>0</v>
          </cell>
        </row>
        <row r="65">
          <cell r="E65">
            <v>0</v>
          </cell>
          <cell r="F65">
            <v>0</v>
          </cell>
        </row>
        <row r="72">
          <cell r="F72">
            <v>0</v>
          </cell>
        </row>
        <row r="73">
          <cell r="F73">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E90">
            <v>0</v>
          </cell>
          <cell r="F90">
            <v>0</v>
          </cell>
        </row>
        <row r="93">
          <cell r="F93">
            <v>0</v>
          </cell>
        </row>
        <row r="94">
          <cell r="E94">
            <v>0</v>
          </cell>
          <cell r="F94">
            <v>0</v>
          </cell>
        </row>
        <row r="109">
          <cell r="F109">
            <v>0</v>
          </cell>
        </row>
        <row r="110">
          <cell r="F110">
            <v>0</v>
          </cell>
        </row>
        <row r="111">
          <cell r="F111">
            <v>0</v>
          </cell>
        </row>
        <row r="113">
          <cell r="F113">
            <v>0</v>
          </cell>
        </row>
        <row r="114">
          <cell r="F114">
            <v>0</v>
          </cell>
        </row>
        <row r="115">
          <cell r="F115">
            <v>0</v>
          </cell>
        </row>
        <row r="116">
          <cell r="F116">
            <v>0</v>
          </cell>
        </row>
        <row r="117">
          <cell r="F117">
            <v>0</v>
          </cell>
        </row>
        <row r="118">
          <cell r="F118">
            <v>0</v>
          </cell>
        </row>
        <row r="119">
          <cell r="F119">
            <v>0</v>
          </cell>
        </row>
        <row r="120">
          <cell r="F120">
            <v>0</v>
          </cell>
        </row>
        <row r="121">
          <cell r="E121">
            <v>0</v>
          </cell>
          <cell r="F121">
            <v>0</v>
          </cell>
        </row>
        <row r="122">
          <cell r="F122">
            <v>0</v>
          </cell>
        </row>
        <row r="123">
          <cell r="F123">
            <v>0</v>
          </cell>
        </row>
        <row r="124">
          <cell r="F124">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E139">
            <v>0</v>
          </cell>
          <cell r="F139">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E151">
            <v>0</v>
          </cell>
          <cell r="F151">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87">
          <cell r="E187">
            <v>0</v>
          </cell>
          <cell r="F187">
            <v>0</v>
          </cell>
        </row>
        <row r="190">
          <cell r="E190">
            <v>0</v>
          </cell>
          <cell r="F190">
            <v>0</v>
          </cell>
        </row>
        <row r="196">
          <cell r="E196">
            <v>0</v>
          </cell>
          <cell r="F196">
            <v>0</v>
          </cell>
        </row>
        <row r="204">
          <cell r="E204">
            <v>0</v>
          </cell>
          <cell r="F204">
            <v>0</v>
          </cell>
        </row>
        <row r="205">
          <cell r="E205">
            <v>0</v>
          </cell>
          <cell r="F205">
            <v>0</v>
          </cell>
        </row>
        <row r="217">
          <cell r="E217">
            <v>0</v>
          </cell>
          <cell r="F217">
            <v>0</v>
          </cell>
        </row>
        <row r="218">
          <cell r="E218">
            <v>0</v>
          </cell>
          <cell r="F218">
            <v>0</v>
          </cell>
        </row>
        <row r="219">
          <cell r="E219">
            <v>0</v>
          </cell>
          <cell r="F219">
            <v>0</v>
          </cell>
        </row>
        <row r="223">
          <cell r="E223">
            <v>0</v>
          </cell>
          <cell r="F223">
            <v>0</v>
          </cell>
        </row>
        <row r="227">
          <cell r="E227">
            <v>0</v>
          </cell>
          <cell r="F227">
            <v>0</v>
          </cell>
        </row>
        <row r="233">
          <cell r="E233">
            <v>0</v>
          </cell>
          <cell r="F233">
            <v>0</v>
          </cell>
        </row>
        <row r="236">
          <cell r="E236">
            <v>0</v>
          </cell>
          <cell r="F236">
            <v>0</v>
          </cell>
        </row>
        <row r="237">
          <cell r="E237">
            <v>0</v>
          </cell>
          <cell r="F237">
            <v>0</v>
          </cell>
        </row>
        <row r="238">
          <cell r="E238">
            <v>0</v>
          </cell>
          <cell r="F238">
            <v>0</v>
          </cell>
        </row>
        <row r="239">
          <cell r="E239">
            <v>0</v>
          </cell>
          <cell r="F239">
            <v>0</v>
          </cell>
        </row>
        <row r="240">
          <cell r="E240">
            <v>0</v>
          </cell>
          <cell r="F240">
            <v>0</v>
          </cell>
        </row>
        <row r="249">
          <cell r="E249">
            <v>0</v>
          </cell>
          <cell r="F249">
            <v>0</v>
          </cell>
        </row>
        <row r="255">
          <cell r="E255">
            <v>0</v>
          </cell>
          <cell r="F255">
            <v>0</v>
          </cell>
        </row>
        <row r="256">
          <cell r="E256">
            <v>0</v>
          </cell>
          <cell r="F256">
            <v>0</v>
          </cell>
        </row>
        <row r="257">
          <cell r="E257">
            <v>0</v>
          </cell>
          <cell r="F257">
            <v>0</v>
          </cell>
        </row>
        <row r="258">
          <cell r="E258">
            <v>0</v>
          </cell>
          <cell r="F258">
            <v>0</v>
          </cell>
        </row>
        <row r="265">
          <cell r="E265">
            <v>0</v>
          </cell>
          <cell r="F265">
            <v>0</v>
          </cell>
        </row>
        <row r="269">
          <cell r="E269">
            <v>0</v>
          </cell>
          <cell r="F269">
            <v>0</v>
          </cell>
        </row>
        <row r="270">
          <cell r="E270">
            <v>0</v>
          </cell>
          <cell r="F270">
            <v>0</v>
          </cell>
        </row>
        <row r="271">
          <cell r="E271">
            <v>0</v>
          </cell>
          <cell r="F271">
            <v>0</v>
          </cell>
        </row>
        <row r="273">
          <cell r="E273">
            <v>0</v>
          </cell>
          <cell r="F273">
            <v>0</v>
          </cell>
        </row>
        <row r="274">
          <cell r="E274">
            <v>0</v>
          </cell>
          <cell r="F274">
            <v>0</v>
          </cell>
        </row>
        <row r="275">
          <cell r="E275">
            <v>0</v>
          </cell>
          <cell r="F275">
            <v>0</v>
          </cell>
        </row>
        <row r="276">
          <cell r="E276">
            <v>0</v>
          </cell>
          <cell r="F276">
            <v>0</v>
          </cell>
        </row>
        <row r="284">
          <cell r="E284">
            <v>0</v>
          </cell>
          <cell r="F284">
            <v>0</v>
          </cell>
        </row>
        <row r="287">
          <cell r="E287">
            <v>0</v>
          </cell>
          <cell r="F287">
            <v>0</v>
          </cell>
        </row>
        <row r="288">
          <cell r="E288">
            <v>0</v>
          </cell>
          <cell r="F288">
            <v>0</v>
          </cell>
        </row>
        <row r="292">
          <cell r="E292">
            <v>0</v>
          </cell>
          <cell r="F292">
            <v>0</v>
          </cell>
        </row>
        <row r="293">
          <cell r="E293">
            <v>0</v>
          </cell>
          <cell r="F293">
            <v>0</v>
          </cell>
        </row>
        <row r="296">
          <cell r="E296">
            <v>0</v>
          </cell>
          <cell r="F296">
            <v>0</v>
          </cell>
        </row>
        <row r="297">
          <cell r="E297">
            <v>0</v>
          </cell>
          <cell r="F297">
            <v>0</v>
          </cell>
        </row>
        <row r="419">
          <cell r="E419">
            <v>0</v>
          </cell>
          <cell r="F419">
            <v>0</v>
          </cell>
        </row>
        <row r="429">
          <cell r="E429">
            <v>0</v>
          </cell>
          <cell r="F429">
            <v>0</v>
          </cell>
        </row>
        <row r="462">
          <cell r="F462">
            <v>0</v>
          </cell>
        </row>
        <row r="463">
          <cell r="F463">
            <v>0</v>
          </cell>
        </row>
        <row r="464">
          <cell r="F464">
            <v>0</v>
          </cell>
        </row>
        <row r="466">
          <cell r="F466">
            <v>0</v>
          </cell>
        </row>
        <row r="467">
          <cell r="F467">
            <v>0</v>
          </cell>
        </row>
        <row r="469">
          <cell r="F469">
            <v>0</v>
          </cell>
        </row>
        <row r="470">
          <cell r="F470">
            <v>0</v>
          </cell>
        </row>
        <row r="472">
          <cell r="F472">
            <v>0</v>
          </cell>
        </row>
        <row r="473">
          <cell r="F473">
            <v>0</v>
          </cell>
        </row>
        <row r="474">
          <cell r="F474">
            <v>0</v>
          </cell>
        </row>
        <row r="475">
          <cell r="F475">
            <v>0</v>
          </cell>
        </row>
        <row r="476">
          <cell r="F476">
            <v>0</v>
          </cell>
        </row>
        <row r="477">
          <cell r="F477">
            <v>0</v>
          </cell>
        </row>
        <row r="479">
          <cell r="F479">
            <v>0</v>
          </cell>
        </row>
        <row r="480">
          <cell r="F480">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8">
          <cell r="F498">
            <v>0</v>
          </cell>
        </row>
        <row r="499">
          <cell r="F499">
            <v>0</v>
          </cell>
        </row>
        <row r="500">
          <cell r="F500">
            <v>0</v>
          </cell>
        </row>
        <row r="501">
          <cell r="F501">
            <v>0</v>
          </cell>
        </row>
        <row r="502">
          <cell r="F502">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E512">
            <v>0</v>
          </cell>
          <cell r="F512">
            <v>0</v>
          </cell>
        </row>
        <row r="516">
          <cell r="E516">
            <v>0</v>
          </cell>
          <cell r="F516">
            <v>0</v>
          </cell>
        </row>
        <row r="521">
          <cell r="E521">
            <v>0</v>
          </cell>
          <cell r="F521">
            <v>0</v>
          </cell>
        </row>
        <row r="524">
          <cell r="E524">
            <v>0</v>
          </cell>
          <cell r="F524">
            <v>0</v>
          </cell>
        </row>
        <row r="531">
          <cell r="E531">
            <v>0</v>
          </cell>
          <cell r="F531">
            <v>0</v>
          </cell>
        </row>
        <row r="535">
          <cell r="F535">
            <v>0</v>
          </cell>
        </row>
        <row r="536">
          <cell r="E536">
            <v>0</v>
          </cell>
          <cell r="F536">
            <v>0</v>
          </cell>
        </row>
        <row r="541">
          <cell r="E541">
            <v>0</v>
          </cell>
          <cell r="F541">
            <v>0</v>
          </cell>
        </row>
        <row r="545">
          <cell r="F545">
            <v>-932698</v>
          </cell>
        </row>
        <row r="546">
          <cell r="F546">
            <v>-3320841</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E586">
            <v>0</v>
          </cell>
          <cell r="F586">
            <v>4253539</v>
          </cell>
        </row>
        <row r="587">
          <cell r="F587">
            <v>24513925</v>
          </cell>
        </row>
        <row r="588">
          <cell r="F588">
            <v>0</v>
          </cell>
        </row>
        <row r="589">
          <cell r="F589">
            <v>-20260386</v>
          </cell>
        </row>
        <row r="590">
          <cell r="F590">
            <v>0</v>
          </cell>
        </row>
        <row r="591">
          <cell r="E591">
            <v>0</v>
          </cell>
          <cell r="F591">
            <v>0</v>
          </cell>
        </row>
        <row r="605">
          <cell r="B605">
            <v>44403</v>
          </cell>
          <cell r="H605" t="str">
            <v>zvaleva@nhif.bg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workbookViewId="0">
      <selection sqref="A1:XFD1048576"/>
    </sheetView>
  </sheetViews>
  <sheetFormatPr defaultRowHeight="15"/>
  <cols>
    <col min="1" max="1" width="3.7109375" style="443" customWidth="1"/>
    <col min="2" max="2" width="20.140625" style="443" customWidth="1"/>
    <col min="3" max="3" width="22.42578125" style="443" customWidth="1"/>
    <col min="4" max="4" width="34.5703125" style="443" customWidth="1"/>
    <col min="5" max="5" width="0.7109375" style="443" customWidth="1"/>
    <col min="6" max="7" width="17.140625" style="443" customWidth="1"/>
    <col min="8" max="8" width="0.7109375" style="443" customWidth="1"/>
    <col min="9" max="9" width="16.7109375" style="443" customWidth="1"/>
    <col min="10" max="10" width="17.140625" style="443" customWidth="1"/>
    <col min="11" max="11" width="0.7109375" style="443" customWidth="1"/>
    <col min="12" max="12" width="17.140625" style="443" customWidth="1"/>
    <col min="13" max="13" width="0.7109375" style="443" customWidth="1"/>
    <col min="14" max="14" width="17.140625" style="443" customWidth="1"/>
    <col min="15" max="15" width="3.5703125" style="443" customWidth="1"/>
    <col min="16" max="17" width="20" style="444" customWidth="1"/>
    <col min="18" max="18" width="1.140625" style="444" customWidth="1"/>
    <col min="19" max="19" width="59.5703125" style="443" customWidth="1"/>
    <col min="20" max="21" width="12.28515625" style="443" customWidth="1"/>
    <col min="22" max="22" width="1.140625" style="443" customWidth="1"/>
    <col min="23" max="24" width="12.28515625" style="443" customWidth="1"/>
    <col min="25" max="26" width="9.140625" style="443"/>
    <col min="27" max="27" width="10.42578125" style="443" customWidth="1"/>
    <col min="28" max="256" width="9.140625" style="443"/>
    <col min="257" max="257" width="3.7109375" style="443" customWidth="1"/>
    <col min="258" max="258" width="20.140625" style="443" customWidth="1"/>
    <col min="259" max="259" width="22.42578125" style="443" customWidth="1"/>
    <col min="260" max="260" width="34.5703125" style="443" customWidth="1"/>
    <col min="261" max="261" width="0.7109375" style="443" customWidth="1"/>
    <col min="262" max="263" width="17.140625" style="443" customWidth="1"/>
    <col min="264" max="264" width="0.7109375" style="443" customWidth="1"/>
    <col min="265" max="265" width="16.7109375" style="443" customWidth="1"/>
    <col min="266" max="266" width="17.140625" style="443" customWidth="1"/>
    <col min="267" max="267" width="0.7109375" style="443" customWidth="1"/>
    <col min="268" max="268" width="17.140625" style="443" customWidth="1"/>
    <col min="269" max="269" width="0.7109375" style="443" customWidth="1"/>
    <col min="270" max="270" width="17.140625" style="443" customWidth="1"/>
    <col min="271" max="271" width="3.5703125" style="443" customWidth="1"/>
    <col min="272" max="273" width="20" style="443" customWidth="1"/>
    <col min="274" max="274" width="1.140625" style="443" customWidth="1"/>
    <col min="275" max="275" width="59.5703125" style="443" customWidth="1"/>
    <col min="276" max="277" width="12.28515625" style="443" customWidth="1"/>
    <col min="278" max="278" width="1.140625" style="443" customWidth="1"/>
    <col min="279" max="280" width="12.28515625" style="443" customWidth="1"/>
    <col min="281" max="282" width="9.140625" style="443"/>
    <col min="283" max="283" width="10.42578125" style="443" customWidth="1"/>
    <col min="284" max="512" width="9.140625" style="443"/>
    <col min="513" max="513" width="3.7109375" style="443" customWidth="1"/>
    <col min="514" max="514" width="20.140625" style="443" customWidth="1"/>
    <col min="515" max="515" width="22.42578125" style="443" customWidth="1"/>
    <col min="516" max="516" width="34.5703125" style="443" customWidth="1"/>
    <col min="517" max="517" width="0.7109375" style="443" customWidth="1"/>
    <col min="518" max="519" width="17.140625" style="443" customWidth="1"/>
    <col min="520" max="520" width="0.7109375" style="443" customWidth="1"/>
    <col min="521" max="521" width="16.7109375" style="443" customWidth="1"/>
    <col min="522" max="522" width="17.140625" style="443" customWidth="1"/>
    <col min="523" max="523" width="0.7109375" style="443" customWidth="1"/>
    <col min="524" max="524" width="17.140625" style="443" customWidth="1"/>
    <col min="525" max="525" width="0.7109375" style="443" customWidth="1"/>
    <col min="526" max="526" width="17.140625" style="443" customWidth="1"/>
    <col min="527" max="527" width="3.5703125" style="443" customWidth="1"/>
    <col min="528" max="529" width="20" style="443" customWidth="1"/>
    <col min="530" max="530" width="1.140625" style="443" customWidth="1"/>
    <col min="531" max="531" width="59.5703125" style="443" customWidth="1"/>
    <col min="532" max="533" width="12.28515625" style="443" customWidth="1"/>
    <col min="534" max="534" width="1.140625" style="443" customWidth="1"/>
    <col min="535" max="536" width="12.28515625" style="443" customWidth="1"/>
    <col min="537" max="538" width="9.140625" style="443"/>
    <col min="539" max="539" width="10.42578125" style="443" customWidth="1"/>
    <col min="540" max="768" width="9.140625" style="443"/>
    <col min="769" max="769" width="3.7109375" style="443" customWidth="1"/>
    <col min="770" max="770" width="20.140625" style="443" customWidth="1"/>
    <col min="771" max="771" width="22.42578125" style="443" customWidth="1"/>
    <col min="772" max="772" width="34.5703125" style="443" customWidth="1"/>
    <col min="773" max="773" width="0.7109375" style="443" customWidth="1"/>
    <col min="774" max="775" width="17.140625" style="443" customWidth="1"/>
    <col min="776" max="776" width="0.7109375" style="443" customWidth="1"/>
    <col min="777" max="777" width="16.7109375" style="443" customWidth="1"/>
    <col min="778" max="778" width="17.140625" style="443" customWidth="1"/>
    <col min="779" max="779" width="0.7109375" style="443" customWidth="1"/>
    <col min="780" max="780" width="17.140625" style="443" customWidth="1"/>
    <col min="781" max="781" width="0.7109375" style="443" customWidth="1"/>
    <col min="782" max="782" width="17.140625" style="443" customWidth="1"/>
    <col min="783" max="783" width="3.5703125" style="443" customWidth="1"/>
    <col min="784" max="785" width="20" style="443" customWidth="1"/>
    <col min="786" max="786" width="1.140625" style="443" customWidth="1"/>
    <col min="787" max="787" width="59.5703125" style="443" customWidth="1"/>
    <col min="788" max="789" width="12.28515625" style="443" customWidth="1"/>
    <col min="790" max="790" width="1.140625" style="443" customWidth="1"/>
    <col min="791" max="792" width="12.28515625" style="443" customWidth="1"/>
    <col min="793" max="794" width="9.140625" style="443"/>
    <col min="795" max="795" width="10.42578125" style="443" customWidth="1"/>
    <col min="796" max="1024" width="9.140625" style="443"/>
    <col min="1025" max="1025" width="3.7109375" style="443" customWidth="1"/>
    <col min="1026" max="1026" width="20.140625" style="443" customWidth="1"/>
    <col min="1027" max="1027" width="22.42578125" style="443" customWidth="1"/>
    <col min="1028" max="1028" width="34.5703125" style="443" customWidth="1"/>
    <col min="1029" max="1029" width="0.7109375" style="443" customWidth="1"/>
    <col min="1030" max="1031" width="17.140625" style="443" customWidth="1"/>
    <col min="1032" max="1032" width="0.7109375" style="443" customWidth="1"/>
    <col min="1033" max="1033" width="16.7109375" style="443" customWidth="1"/>
    <col min="1034" max="1034" width="17.140625" style="443" customWidth="1"/>
    <col min="1035" max="1035" width="0.7109375" style="443" customWidth="1"/>
    <col min="1036" max="1036" width="17.140625" style="443" customWidth="1"/>
    <col min="1037" max="1037" width="0.7109375" style="443" customWidth="1"/>
    <col min="1038" max="1038" width="17.140625" style="443" customWidth="1"/>
    <col min="1039" max="1039" width="3.5703125" style="443" customWidth="1"/>
    <col min="1040" max="1041" width="20" style="443" customWidth="1"/>
    <col min="1042" max="1042" width="1.140625" style="443" customWidth="1"/>
    <col min="1043" max="1043" width="59.5703125" style="443" customWidth="1"/>
    <col min="1044" max="1045" width="12.28515625" style="443" customWidth="1"/>
    <col min="1046" max="1046" width="1.140625" style="443" customWidth="1"/>
    <col min="1047" max="1048" width="12.28515625" style="443" customWidth="1"/>
    <col min="1049" max="1050" width="9.140625" style="443"/>
    <col min="1051" max="1051" width="10.42578125" style="443" customWidth="1"/>
    <col min="1052" max="1280" width="9.140625" style="443"/>
    <col min="1281" max="1281" width="3.7109375" style="443" customWidth="1"/>
    <col min="1282" max="1282" width="20.140625" style="443" customWidth="1"/>
    <col min="1283" max="1283" width="22.42578125" style="443" customWidth="1"/>
    <col min="1284" max="1284" width="34.5703125" style="443" customWidth="1"/>
    <col min="1285" max="1285" width="0.7109375" style="443" customWidth="1"/>
    <col min="1286" max="1287" width="17.140625" style="443" customWidth="1"/>
    <col min="1288" max="1288" width="0.7109375" style="443" customWidth="1"/>
    <col min="1289" max="1289" width="16.7109375" style="443" customWidth="1"/>
    <col min="1290" max="1290" width="17.140625" style="443" customWidth="1"/>
    <col min="1291" max="1291" width="0.7109375" style="443" customWidth="1"/>
    <col min="1292" max="1292" width="17.140625" style="443" customWidth="1"/>
    <col min="1293" max="1293" width="0.7109375" style="443" customWidth="1"/>
    <col min="1294" max="1294" width="17.140625" style="443" customWidth="1"/>
    <col min="1295" max="1295" width="3.5703125" style="443" customWidth="1"/>
    <col min="1296" max="1297" width="20" style="443" customWidth="1"/>
    <col min="1298" max="1298" width="1.140625" style="443" customWidth="1"/>
    <col min="1299" max="1299" width="59.5703125" style="443" customWidth="1"/>
    <col min="1300" max="1301" width="12.28515625" style="443" customWidth="1"/>
    <col min="1302" max="1302" width="1.140625" style="443" customWidth="1"/>
    <col min="1303" max="1304" width="12.28515625" style="443" customWidth="1"/>
    <col min="1305" max="1306" width="9.140625" style="443"/>
    <col min="1307" max="1307" width="10.42578125" style="443" customWidth="1"/>
    <col min="1308" max="1536" width="9.140625" style="443"/>
    <col min="1537" max="1537" width="3.7109375" style="443" customWidth="1"/>
    <col min="1538" max="1538" width="20.140625" style="443" customWidth="1"/>
    <col min="1539" max="1539" width="22.42578125" style="443" customWidth="1"/>
    <col min="1540" max="1540" width="34.5703125" style="443" customWidth="1"/>
    <col min="1541" max="1541" width="0.7109375" style="443" customWidth="1"/>
    <col min="1542" max="1543" width="17.140625" style="443" customWidth="1"/>
    <col min="1544" max="1544" width="0.7109375" style="443" customWidth="1"/>
    <col min="1545" max="1545" width="16.7109375" style="443" customWidth="1"/>
    <col min="1546" max="1546" width="17.140625" style="443" customWidth="1"/>
    <col min="1547" max="1547" width="0.7109375" style="443" customWidth="1"/>
    <col min="1548" max="1548" width="17.140625" style="443" customWidth="1"/>
    <col min="1549" max="1549" width="0.7109375" style="443" customWidth="1"/>
    <col min="1550" max="1550" width="17.140625" style="443" customWidth="1"/>
    <col min="1551" max="1551" width="3.5703125" style="443" customWidth="1"/>
    <col min="1552" max="1553" width="20" style="443" customWidth="1"/>
    <col min="1554" max="1554" width="1.140625" style="443" customWidth="1"/>
    <col min="1555" max="1555" width="59.5703125" style="443" customWidth="1"/>
    <col min="1556" max="1557" width="12.28515625" style="443" customWidth="1"/>
    <col min="1558" max="1558" width="1.140625" style="443" customWidth="1"/>
    <col min="1559" max="1560" width="12.28515625" style="443" customWidth="1"/>
    <col min="1561" max="1562" width="9.140625" style="443"/>
    <col min="1563" max="1563" width="10.42578125" style="443" customWidth="1"/>
    <col min="1564" max="1792" width="9.140625" style="443"/>
    <col min="1793" max="1793" width="3.7109375" style="443" customWidth="1"/>
    <col min="1794" max="1794" width="20.140625" style="443" customWidth="1"/>
    <col min="1795" max="1795" width="22.42578125" style="443" customWidth="1"/>
    <col min="1796" max="1796" width="34.5703125" style="443" customWidth="1"/>
    <col min="1797" max="1797" width="0.7109375" style="443" customWidth="1"/>
    <col min="1798" max="1799" width="17.140625" style="443" customWidth="1"/>
    <col min="1800" max="1800" width="0.7109375" style="443" customWidth="1"/>
    <col min="1801" max="1801" width="16.7109375" style="443" customWidth="1"/>
    <col min="1802" max="1802" width="17.140625" style="443" customWidth="1"/>
    <col min="1803" max="1803" width="0.7109375" style="443" customWidth="1"/>
    <col min="1804" max="1804" width="17.140625" style="443" customWidth="1"/>
    <col min="1805" max="1805" width="0.7109375" style="443" customWidth="1"/>
    <col min="1806" max="1806" width="17.140625" style="443" customWidth="1"/>
    <col min="1807" max="1807" width="3.5703125" style="443" customWidth="1"/>
    <col min="1808" max="1809" width="20" style="443" customWidth="1"/>
    <col min="1810" max="1810" width="1.140625" style="443" customWidth="1"/>
    <col min="1811" max="1811" width="59.5703125" style="443" customWidth="1"/>
    <col min="1812" max="1813" width="12.28515625" style="443" customWidth="1"/>
    <col min="1814" max="1814" width="1.140625" style="443" customWidth="1"/>
    <col min="1815" max="1816" width="12.28515625" style="443" customWidth="1"/>
    <col min="1817" max="1818" width="9.140625" style="443"/>
    <col min="1819" max="1819" width="10.42578125" style="443" customWidth="1"/>
    <col min="1820" max="2048" width="9.140625" style="443"/>
    <col min="2049" max="2049" width="3.7109375" style="443" customWidth="1"/>
    <col min="2050" max="2050" width="20.140625" style="443" customWidth="1"/>
    <col min="2051" max="2051" width="22.42578125" style="443" customWidth="1"/>
    <col min="2052" max="2052" width="34.5703125" style="443" customWidth="1"/>
    <col min="2053" max="2053" width="0.7109375" style="443" customWidth="1"/>
    <col min="2054" max="2055" width="17.140625" style="443" customWidth="1"/>
    <col min="2056" max="2056" width="0.7109375" style="443" customWidth="1"/>
    <col min="2057" max="2057" width="16.7109375" style="443" customWidth="1"/>
    <col min="2058" max="2058" width="17.140625" style="443" customWidth="1"/>
    <col min="2059" max="2059" width="0.7109375" style="443" customWidth="1"/>
    <col min="2060" max="2060" width="17.140625" style="443" customWidth="1"/>
    <col min="2061" max="2061" width="0.7109375" style="443" customWidth="1"/>
    <col min="2062" max="2062" width="17.140625" style="443" customWidth="1"/>
    <col min="2063" max="2063" width="3.5703125" style="443" customWidth="1"/>
    <col min="2064" max="2065" width="20" style="443" customWidth="1"/>
    <col min="2066" max="2066" width="1.140625" style="443" customWidth="1"/>
    <col min="2067" max="2067" width="59.5703125" style="443" customWidth="1"/>
    <col min="2068" max="2069" width="12.28515625" style="443" customWidth="1"/>
    <col min="2070" max="2070" width="1.140625" style="443" customWidth="1"/>
    <col min="2071" max="2072" width="12.28515625" style="443" customWidth="1"/>
    <col min="2073" max="2074" width="9.140625" style="443"/>
    <col min="2075" max="2075" width="10.42578125" style="443" customWidth="1"/>
    <col min="2076" max="2304" width="9.140625" style="443"/>
    <col min="2305" max="2305" width="3.7109375" style="443" customWidth="1"/>
    <col min="2306" max="2306" width="20.140625" style="443" customWidth="1"/>
    <col min="2307" max="2307" width="22.42578125" style="443" customWidth="1"/>
    <col min="2308" max="2308" width="34.5703125" style="443" customWidth="1"/>
    <col min="2309" max="2309" width="0.7109375" style="443" customWidth="1"/>
    <col min="2310" max="2311" width="17.140625" style="443" customWidth="1"/>
    <col min="2312" max="2312" width="0.7109375" style="443" customWidth="1"/>
    <col min="2313" max="2313" width="16.7109375" style="443" customWidth="1"/>
    <col min="2314" max="2314" width="17.140625" style="443" customWidth="1"/>
    <col min="2315" max="2315" width="0.7109375" style="443" customWidth="1"/>
    <col min="2316" max="2316" width="17.140625" style="443" customWidth="1"/>
    <col min="2317" max="2317" width="0.7109375" style="443" customWidth="1"/>
    <col min="2318" max="2318" width="17.140625" style="443" customWidth="1"/>
    <col min="2319" max="2319" width="3.5703125" style="443" customWidth="1"/>
    <col min="2320" max="2321" width="20" style="443" customWidth="1"/>
    <col min="2322" max="2322" width="1.140625" style="443" customWidth="1"/>
    <col min="2323" max="2323" width="59.5703125" style="443" customWidth="1"/>
    <col min="2324" max="2325" width="12.28515625" style="443" customWidth="1"/>
    <col min="2326" max="2326" width="1.140625" style="443" customWidth="1"/>
    <col min="2327" max="2328" width="12.28515625" style="443" customWidth="1"/>
    <col min="2329" max="2330" width="9.140625" style="443"/>
    <col min="2331" max="2331" width="10.42578125" style="443" customWidth="1"/>
    <col min="2332" max="2560" width="9.140625" style="443"/>
    <col min="2561" max="2561" width="3.7109375" style="443" customWidth="1"/>
    <col min="2562" max="2562" width="20.140625" style="443" customWidth="1"/>
    <col min="2563" max="2563" width="22.42578125" style="443" customWidth="1"/>
    <col min="2564" max="2564" width="34.5703125" style="443" customWidth="1"/>
    <col min="2565" max="2565" width="0.7109375" style="443" customWidth="1"/>
    <col min="2566" max="2567" width="17.140625" style="443" customWidth="1"/>
    <col min="2568" max="2568" width="0.7109375" style="443" customWidth="1"/>
    <col min="2569" max="2569" width="16.7109375" style="443" customWidth="1"/>
    <col min="2570" max="2570" width="17.140625" style="443" customWidth="1"/>
    <col min="2571" max="2571" width="0.7109375" style="443" customWidth="1"/>
    <col min="2572" max="2572" width="17.140625" style="443" customWidth="1"/>
    <col min="2573" max="2573" width="0.7109375" style="443" customWidth="1"/>
    <col min="2574" max="2574" width="17.140625" style="443" customWidth="1"/>
    <col min="2575" max="2575" width="3.5703125" style="443" customWidth="1"/>
    <col min="2576" max="2577" width="20" style="443" customWidth="1"/>
    <col min="2578" max="2578" width="1.140625" style="443" customWidth="1"/>
    <col min="2579" max="2579" width="59.5703125" style="443" customWidth="1"/>
    <col min="2580" max="2581" width="12.28515625" style="443" customWidth="1"/>
    <col min="2582" max="2582" width="1.140625" style="443" customWidth="1"/>
    <col min="2583" max="2584" width="12.28515625" style="443" customWidth="1"/>
    <col min="2585" max="2586" width="9.140625" style="443"/>
    <col min="2587" max="2587" width="10.42578125" style="443" customWidth="1"/>
    <col min="2588" max="2816" width="9.140625" style="443"/>
    <col min="2817" max="2817" width="3.7109375" style="443" customWidth="1"/>
    <col min="2818" max="2818" width="20.140625" style="443" customWidth="1"/>
    <col min="2819" max="2819" width="22.42578125" style="443" customWidth="1"/>
    <col min="2820" max="2820" width="34.5703125" style="443" customWidth="1"/>
    <col min="2821" max="2821" width="0.7109375" style="443" customWidth="1"/>
    <col min="2822" max="2823" width="17.140625" style="443" customWidth="1"/>
    <col min="2824" max="2824" width="0.7109375" style="443" customWidth="1"/>
    <col min="2825" max="2825" width="16.7109375" style="443" customWidth="1"/>
    <col min="2826" max="2826" width="17.140625" style="443" customWidth="1"/>
    <col min="2827" max="2827" width="0.7109375" style="443" customWidth="1"/>
    <col min="2828" max="2828" width="17.140625" style="443" customWidth="1"/>
    <col min="2829" max="2829" width="0.7109375" style="443" customWidth="1"/>
    <col min="2830" max="2830" width="17.140625" style="443" customWidth="1"/>
    <col min="2831" max="2831" width="3.5703125" style="443" customWidth="1"/>
    <col min="2832" max="2833" width="20" style="443" customWidth="1"/>
    <col min="2834" max="2834" width="1.140625" style="443" customWidth="1"/>
    <col min="2835" max="2835" width="59.5703125" style="443" customWidth="1"/>
    <col min="2836" max="2837" width="12.28515625" style="443" customWidth="1"/>
    <col min="2838" max="2838" width="1.140625" style="443" customWidth="1"/>
    <col min="2839" max="2840" width="12.28515625" style="443" customWidth="1"/>
    <col min="2841" max="2842" width="9.140625" style="443"/>
    <col min="2843" max="2843" width="10.42578125" style="443" customWidth="1"/>
    <col min="2844" max="3072" width="9.140625" style="443"/>
    <col min="3073" max="3073" width="3.7109375" style="443" customWidth="1"/>
    <col min="3074" max="3074" width="20.140625" style="443" customWidth="1"/>
    <col min="3075" max="3075" width="22.42578125" style="443" customWidth="1"/>
    <col min="3076" max="3076" width="34.5703125" style="443" customWidth="1"/>
    <col min="3077" max="3077" width="0.7109375" style="443" customWidth="1"/>
    <col min="3078" max="3079" width="17.140625" style="443" customWidth="1"/>
    <col min="3080" max="3080" width="0.7109375" style="443" customWidth="1"/>
    <col min="3081" max="3081" width="16.7109375" style="443" customWidth="1"/>
    <col min="3082" max="3082" width="17.140625" style="443" customWidth="1"/>
    <col min="3083" max="3083" width="0.7109375" style="443" customWidth="1"/>
    <col min="3084" max="3084" width="17.140625" style="443" customWidth="1"/>
    <col min="3085" max="3085" width="0.7109375" style="443" customWidth="1"/>
    <col min="3086" max="3086" width="17.140625" style="443" customWidth="1"/>
    <col min="3087" max="3087" width="3.5703125" style="443" customWidth="1"/>
    <col min="3088" max="3089" width="20" style="443" customWidth="1"/>
    <col min="3090" max="3090" width="1.140625" style="443" customWidth="1"/>
    <col min="3091" max="3091" width="59.5703125" style="443" customWidth="1"/>
    <col min="3092" max="3093" width="12.28515625" style="443" customWidth="1"/>
    <col min="3094" max="3094" width="1.140625" style="443" customWidth="1"/>
    <col min="3095" max="3096" width="12.28515625" style="443" customWidth="1"/>
    <col min="3097" max="3098" width="9.140625" style="443"/>
    <col min="3099" max="3099" width="10.42578125" style="443" customWidth="1"/>
    <col min="3100" max="3328" width="9.140625" style="443"/>
    <col min="3329" max="3329" width="3.7109375" style="443" customWidth="1"/>
    <col min="3330" max="3330" width="20.140625" style="443" customWidth="1"/>
    <col min="3331" max="3331" width="22.42578125" style="443" customWidth="1"/>
    <col min="3332" max="3332" width="34.5703125" style="443" customWidth="1"/>
    <col min="3333" max="3333" width="0.7109375" style="443" customWidth="1"/>
    <col min="3334" max="3335" width="17.140625" style="443" customWidth="1"/>
    <col min="3336" max="3336" width="0.7109375" style="443" customWidth="1"/>
    <col min="3337" max="3337" width="16.7109375" style="443" customWidth="1"/>
    <col min="3338" max="3338" width="17.140625" style="443" customWidth="1"/>
    <col min="3339" max="3339" width="0.7109375" style="443" customWidth="1"/>
    <col min="3340" max="3340" width="17.140625" style="443" customWidth="1"/>
    <col min="3341" max="3341" width="0.7109375" style="443" customWidth="1"/>
    <col min="3342" max="3342" width="17.140625" style="443" customWidth="1"/>
    <col min="3343" max="3343" width="3.5703125" style="443" customWidth="1"/>
    <col min="3344" max="3345" width="20" style="443" customWidth="1"/>
    <col min="3346" max="3346" width="1.140625" style="443" customWidth="1"/>
    <col min="3347" max="3347" width="59.5703125" style="443" customWidth="1"/>
    <col min="3348" max="3349" width="12.28515625" style="443" customWidth="1"/>
    <col min="3350" max="3350" width="1.140625" style="443" customWidth="1"/>
    <col min="3351" max="3352" width="12.28515625" style="443" customWidth="1"/>
    <col min="3353" max="3354" width="9.140625" style="443"/>
    <col min="3355" max="3355" width="10.42578125" style="443" customWidth="1"/>
    <col min="3356" max="3584" width="9.140625" style="443"/>
    <col min="3585" max="3585" width="3.7109375" style="443" customWidth="1"/>
    <col min="3586" max="3586" width="20.140625" style="443" customWidth="1"/>
    <col min="3587" max="3587" width="22.42578125" style="443" customWidth="1"/>
    <col min="3588" max="3588" width="34.5703125" style="443" customWidth="1"/>
    <col min="3589" max="3589" width="0.7109375" style="443" customWidth="1"/>
    <col min="3590" max="3591" width="17.140625" style="443" customWidth="1"/>
    <col min="3592" max="3592" width="0.7109375" style="443" customWidth="1"/>
    <col min="3593" max="3593" width="16.7109375" style="443" customWidth="1"/>
    <col min="3594" max="3594" width="17.140625" style="443" customWidth="1"/>
    <col min="3595" max="3595" width="0.7109375" style="443" customWidth="1"/>
    <col min="3596" max="3596" width="17.140625" style="443" customWidth="1"/>
    <col min="3597" max="3597" width="0.7109375" style="443" customWidth="1"/>
    <col min="3598" max="3598" width="17.140625" style="443" customWidth="1"/>
    <col min="3599" max="3599" width="3.5703125" style="443" customWidth="1"/>
    <col min="3600" max="3601" width="20" style="443" customWidth="1"/>
    <col min="3602" max="3602" width="1.140625" style="443" customWidth="1"/>
    <col min="3603" max="3603" width="59.5703125" style="443" customWidth="1"/>
    <col min="3604" max="3605" width="12.28515625" style="443" customWidth="1"/>
    <col min="3606" max="3606" width="1.140625" style="443" customWidth="1"/>
    <col min="3607" max="3608" width="12.28515625" style="443" customWidth="1"/>
    <col min="3609" max="3610" width="9.140625" style="443"/>
    <col min="3611" max="3611" width="10.42578125" style="443" customWidth="1"/>
    <col min="3612" max="3840" width="9.140625" style="443"/>
    <col min="3841" max="3841" width="3.7109375" style="443" customWidth="1"/>
    <col min="3842" max="3842" width="20.140625" style="443" customWidth="1"/>
    <col min="3843" max="3843" width="22.42578125" style="443" customWidth="1"/>
    <col min="3844" max="3844" width="34.5703125" style="443" customWidth="1"/>
    <col min="3845" max="3845" width="0.7109375" style="443" customWidth="1"/>
    <col min="3846" max="3847" width="17.140625" style="443" customWidth="1"/>
    <col min="3848" max="3848" width="0.7109375" style="443" customWidth="1"/>
    <col min="3849" max="3849" width="16.7109375" style="443" customWidth="1"/>
    <col min="3850" max="3850" width="17.140625" style="443" customWidth="1"/>
    <col min="3851" max="3851" width="0.7109375" style="443" customWidth="1"/>
    <col min="3852" max="3852" width="17.140625" style="443" customWidth="1"/>
    <col min="3853" max="3853" width="0.7109375" style="443" customWidth="1"/>
    <col min="3854" max="3854" width="17.140625" style="443" customWidth="1"/>
    <col min="3855" max="3855" width="3.5703125" style="443" customWidth="1"/>
    <col min="3856" max="3857" width="20" style="443" customWidth="1"/>
    <col min="3858" max="3858" width="1.140625" style="443" customWidth="1"/>
    <col min="3859" max="3859" width="59.5703125" style="443" customWidth="1"/>
    <col min="3860" max="3861" width="12.28515625" style="443" customWidth="1"/>
    <col min="3862" max="3862" width="1.140625" style="443" customWidth="1"/>
    <col min="3863" max="3864" width="12.28515625" style="443" customWidth="1"/>
    <col min="3865" max="3866" width="9.140625" style="443"/>
    <col min="3867" max="3867" width="10.42578125" style="443" customWidth="1"/>
    <col min="3868" max="4096" width="9.140625" style="443"/>
    <col min="4097" max="4097" width="3.7109375" style="443" customWidth="1"/>
    <col min="4098" max="4098" width="20.140625" style="443" customWidth="1"/>
    <col min="4099" max="4099" width="22.42578125" style="443" customWidth="1"/>
    <col min="4100" max="4100" width="34.5703125" style="443" customWidth="1"/>
    <col min="4101" max="4101" width="0.7109375" style="443" customWidth="1"/>
    <col min="4102" max="4103" width="17.140625" style="443" customWidth="1"/>
    <col min="4104" max="4104" width="0.7109375" style="443" customWidth="1"/>
    <col min="4105" max="4105" width="16.7109375" style="443" customWidth="1"/>
    <col min="4106" max="4106" width="17.140625" style="443" customWidth="1"/>
    <col min="4107" max="4107" width="0.7109375" style="443" customWidth="1"/>
    <col min="4108" max="4108" width="17.140625" style="443" customWidth="1"/>
    <col min="4109" max="4109" width="0.7109375" style="443" customWidth="1"/>
    <col min="4110" max="4110" width="17.140625" style="443" customWidth="1"/>
    <col min="4111" max="4111" width="3.5703125" style="443" customWidth="1"/>
    <col min="4112" max="4113" width="20" style="443" customWidth="1"/>
    <col min="4114" max="4114" width="1.140625" style="443" customWidth="1"/>
    <col min="4115" max="4115" width="59.5703125" style="443" customWidth="1"/>
    <col min="4116" max="4117" width="12.28515625" style="443" customWidth="1"/>
    <col min="4118" max="4118" width="1.140625" style="443" customWidth="1"/>
    <col min="4119" max="4120" width="12.28515625" style="443" customWidth="1"/>
    <col min="4121" max="4122" width="9.140625" style="443"/>
    <col min="4123" max="4123" width="10.42578125" style="443" customWidth="1"/>
    <col min="4124" max="4352" width="9.140625" style="443"/>
    <col min="4353" max="4353" width="3.7109375" style="443" customWidth="1"/>
    <col min="4354" max="4354" width="20.140625" style="443" customWidth="1"/>
    <col min="4355" max="4355" width="22.42578125" style="443" customWidth="1"/>
    <col min="4356" max="4356" width="34.5703125" style="443" customWidth="1"/>
    <col min="4357" max="4357" width="0.7109375" style="443" customWidth="1"/>
    <col min="4358" max="4359" width="17.140625" style="443" customWidth="1"/>
    <col min="4360" max="4360" width="0.7109375" style="443" customWidth="1"/>
    <col min="4361" max="4361" width="16.7109375" style="443" customWidth="1"/>
    <col min="4362" max="4362" width="17.140625" style="443" customWidth="1"/>
    <col min="4363" max="4363" width="0.7109375" style="443" customWidth="1"/>
    <col min="4364" max="4364" width="17.140625" style="443" customWidth="1"/>
    <col min="4365" max="4365" width="0.7109375" style="443" customWidth="1"/>
    <col min="4366" max="4366" width="17.140625" style="443" customWidth="1"/>
    <col min="4367" max="4367" width="3.5703125" style="443" customWidth="1"/>
    <col min="4368" max="4369" width="20" style="443" customWidth="1"/>
    <col min="4370" max="4370" width="1.140625" style="443" customWidth="1"/>
    <col min="4371" max="4371" width="59.5703125" style="443" customWidth="1"/>
    <col min="4372" max="4373" width="12.28515625" style="443" customWidth="1"/>
    <col min="4374" max="4374" width="1.140625" style="443" customWidth="1"/>
    <col min="4375" max="4376" width="12.28515625" style="443" customWidth="1"/>
    <col min="4377" max="4378" width="9.140625" style="443"/>
    <col min="4379" max="4379" width="10.42578125" style="443" customWidth="1"/>
    <col min="4380" max="4608" width="9.140625" style="443"/>
    <col min="4609" max="4609" width="3.7109375" style="443" customWidth="1"/>
    <col min="4610" max="4610" width="20.140625" style="443" customWidth="1"/>
    <col min="4611" max="4611" width="22.42578125" style="443" customWidth="1"/>
    <col min="4612" max="4612" width="34.5703125" style="443" customWidth="1"/>
    <col min="4613" max="4613" width="0.7109375" style="443" customWidth="1"/>
    <col min="4614" max="4615" width="17.140625" style="443" customWidth="1"/>
    <col min="4616" max="4616" width="0.7109375" style="443" customWidth="1"/>
    <col min="4617" max="4617" width="16.7109375" style="443" customWidth="1"/>
    <col min="4618" max="4618" width="17.140625" style="443" customWidth="1"/>
    <col min="4619" max="4619" width="0.7109375" style="443" customWidth="1"/>
    <col min="4620" max="4620" width="17.140625" style="443" customWidth="1"/>
    <col min="4621" max="4621" width="0.7109375" style="443" customWidth="1"/>
    <col min="4622" max="4622" width="17.140625" style="443" customWidth="1"/>
    <col min="4623" max="4623" width="3.5703125" style="443" customWidth="1"/>
    <col min="4624" max="4625" width="20" style="443" customWidth="1"/>
    <col min="4626" max="4626" width="1.140625" style="443" customWidth="1"/>
    <col min="4627" max="4627" width="59.5703125" style="443" customWidth="1"/>
    <col min="4628" max="4629" width="12.28515625" style="443" customWidth="1"/>
    <col min="4630" max="4630" width="1.140625" style="443" customWidth="1"/>
    <col min="4631" max="4632" width="12.28515625" style="443" customWidth="1"/>
    <col min="4633" max="4634" width="9.140625" style="443"/>
    <col min="4635" max="4635" width="10.42578125" style="443" customWidth="1"/>
    <col min="4636" max="4864" width="9.140625" style="443"/>
    <col min="4865" max="4865" width="3.7109375" style="443" customWidth="1"/>
    <col min="4866" max="4866" width="20.140625" style="443" customWidth="1"/>
    <col min="4867" max="4867" width="22.42578125" style="443" customWidth="1"/>
    <col min="4868" max="4868" width="34.5703125" style="443" customWidth="1"/>
    <col min="4869" max="4869" width="0.7109375" style="443" customWidth="1"/>
    <col min="4870" max="4871" width="17.140625" style="443" customWidth="1"/>
    <col min="4872" max="4872" width="0.7109375" style="443" customWidth="1"/>
    <col min="4873" max="4873" width="16.7109375" style="443" customWidth="1"/>
    <col min="4874" max="4874" width="17.140625" style="443" customWidth="1"/>
    <col min="4875" max="4875" width="0.7109375" style="443" customWidth="1"/>
    <col min="4876" max="4876" width="17.140625" style="443" customWidth="1"/>
    <col min="4877" max="4877" width="0.7109375" style="443" customWidth="1"/>
    <col min="4878" max="4878" width="17.140625" style="443" customWidth="1"/>
    <col min="4879" max="4879" width="3.5703125" style="443" customWidth="1"/>
    <col min="4880" max="4881" width="20" style="443" customWidth="1"/>
    <col min="4882" max="4882" width="1.140625" style="443" customWidth="1"/>
    <col min="4883" max="4883" width="59.5703125" style="443" customWidth="1"/>
    <col min="4884" max="4885" width="12.28515625" style="443" customWidth="1"/>
    <col min="4886" max="4886" width="1.140625" style="443" customWidth="1"/>
    <col min="4887" max="4888" width="12.28515625" style="443" customWidth="1"/>
    <col min="4889" max="4890" width="9.140625" style="443"/>
    <col min="4891" max="4891" width="10.42578125" style="443" customWidth="1"/>
    <col min="4892" max="5120" width="9.140625" style="443"/>
    <col min="5121" max="5121" width="3.7109375" style="443" customWidth="1"/>
    <col min="5122" max="5122" width="20.140625" style="443" customWidth="1"/>
    <col min="5123" max="5123" width="22.42578125" style="443" customWidth="1"/>
    <col min="5124" max="5124" width="34.5703125" style="443" customWidth="1"/>
    <col min="5125" max="5125" width="0.7109375" style="443" customWidth="1"/>
    <col min="5126" max="5127" width="17.140625" style="443" customWidth="1"/>
    <col min="5128" max="5128" width="0.7109375" style="443" customWidth="1"/>
    <col min="5129" max="5129" width="16.7109375" style="443" customWidth="1"/>
    <col min="5130" max="5130" width="17.140625" style="443" customWidth="1"/>
    <col min="5131" max="5131" width="0.7109375" style="443" customWidth="1"/>
    <col min="5132" max="5132" width="17.140625" style="443" customWidth="1"/>
    <col min="5133" max="5133" width="0.7109375" style="443" customWidth="1"/>
    <col min="5134" max="5134" width="17.140625" style="443" customWidth="1"/>
    <col min="5135" max="5135" width="3.5703125" style="443" customWidth="1"/>
    <col min="5136" max="5137" width="20" style="443" customWidth="1"/>
    <col min="5138" max="5138" width="1.140625" style="443" customWidth="1"/>
    <col min="5139" max="5139" width="59.5703125" style="443" customWidth="1"/>
    <col min="5140" max="5141" width="12.28515625" style="443" customWidth="1"/>
    <col min="5142" max="5142" width="1.140625" style="443" customWidth="1"/>
    <col min="5143" max="5144" width="12.28515625" style="443" customWidth="1"/>
    <col min="5145" max="5146" width="9.140625" style="443"/>
    <col min="5147" max="5147" width="10.42578125" style="443" customWidth="1"/>
    <col min="5148" max="5376" width="9.140625" style="443"/>
    <col min="5377" max="5377" width="3.7109375" style="443" customWidth="1"/>
    <col min="5378" max="5378" width="20.140625" style="443" customWidth="1"/>
    <col min="5379" max="5379" width="22.42578125" style="443" customWidth="1"/>
    <col min="5380" max="5380" width="34.5703125" style="443" customWidth="1"/>
    <col min="5381" max="5381" width="0.7109375" style="443" customWidth="1"/>
    <col min="5382" max="5383" width="17.140625" style="443" customWidth="1"/>
    <col min="5384" max="5384" width="0.7109375" style="443" customWidth="1"/>
    <col min="5385" max="5385" width="16.7109375" style="443" customWidth="1"/>
    <col min="5386" max="5386" width="17.140625" style="443" customWidth="1"/>
    <col min="5387" max="5387" width="0.7109375" style="443" customWidth="1"/>
    <col min="5388" max="5388" width="17.140625" style="443" customWidth="1"/>
    <col min="5389" max="5389" width="0.7109375" style="443" customWidth="1"/>
    <col min="5390" max="5390" width="17.140625" style="443" customWidth="1"/>
    <col min="5391" max="5391" width="3.5703125" style="443" customWidth="1"/>
    <col min="5392" max="5393" width="20" style="443" customWidth="1"/>
    <col min="5394" max="5394" width="1.140625" style="443" customWidth="1"/>
    <col min="5395" max="5395" width="59.5703125" style="443" customWidth="1"/>
    <col min="5396" max="5397" width="12.28515625" style="443" customWidth="1"/>
    <col min="5398" max="5398" width="1.140625" style="443" customWidth="1"/>
    <col min="5399" max="5400" width="12.28515625" style="443" customWidth="1"/>
    <col min="5401" max="5402" width="9.140625" style="443"/>
    <col min="5403" max="5403" width="10.42578125" style="443" customWidth="1"/>
    <col min="5404" max="5632" width="9.140625" style="443"/>
    <col min="5633" max="5633" width="3.7109375" style="443" customWidth="1"/>
    <col min="5634" max="5634" width="20.140625" style="443" customWidth="1"/>
    <col min="5635" max="5635" width="22.42578125" style="443" customWidth="1"/>
    <col min="5636" max="5636" width="34.5703125" style="443" customWidth="1"/>
    <col min="5637" max="5637" width="0.7109375" style="443" customWidth="1"/>
    <col min="5638" max="5639" width="17.140625" style="443" customWidth="1"/>
    <col min="5640" max="5640" width="0.7109375" style="443" customWidth="1"/>
    <col min="5641" max="5641" width="16.7109375" style="443" customWidth="1"/>
    <col min="5642" max="5642" width="17.140625" style="443" customWidth="1"/>
    <col min="5643" max="5643" width="0.7109375" style="443" customWidth="1"/>
    <col min="5644" max="5644" width="17.140625" style="443" customWidth="1"/>
    <col min="5645" max="5645" width="0.7109375" style="443" customWidth="1"/>
    <col min="5646" max="5646" width="17.140625" style="443" customWidth="1"/>
    <col min="5647" max="5647" width="3.5703125" style="443" customWidth="1"/>
    <col min="5648" max="5649" width="20" style="443" customWidth="1"/>
    <col min="5650" max="5650" width="1.140625" style="443" customWidth="1"/>
    <col min="5651" max="5651" width="59.5703125" style="443" customWidth="1"/>
    <col min="5652" max="5653" width="12.28515625" style="443" customWidth="1"/>
    <col min="5654" max="5654" width="1.140625" style="443" customWidth="1"/>
    <col min="5655" max="5656" width="12.28515625" style="443" customWidth="1"/>
    <col min="5657" max="5658" width="9.140625" style="443"/>
    <col min="5659" max="5659" width="10.42578125" style="443" customWidth="1"/>
    <col min="5660" max="5888" width="9.140625" style="443"/>
    <col min="5889" max="5889" width="3.7109375" style="443" customWidth="1"/>
    <col min="5890" max="5890" width="20.140625" style="443" customWidth="1"/>
    <col min="5891" max="5891" width="22.42578125" style="443" customWidth="1"/>
    <col min="5892" max="5892" width="34.5703125" style="443" customWidth="1"/>
    <col min="5893" max="5893" width="0.7109375" style="443" customWidth="1"/>
    <col min="5894" max="5895" width="17.140625" style="443" customWidth="1"/>
    <col min="5896" max="5896" width="0.7109375" style="443" customWidth="1"/>
    <col min="5897" max="5897" width="16.7109375" style="443" customWidth="1"/>
    <col min="5898" max="5898" width="17.140625" style="443" customWidth="1"/>
    <col min="5899" max="5899" width="0.7109375" style="443" customWidth="1"/>
    <col min="5900" max="5900" width="17.140625" style="443" customWidth="1"/>
    <col min="5901" max="5901" width="0.7109375" style="443" customWidth="1"/>
    <col min="5902" max="5902" width="17.140625" style="443" customWidth="1"/>
    <col min="5903" max="5903" width="3.5703125" style="443" customWidth="1"/>
    <col min="5904" max="5905" width="20" style="443" customWidth="1"/>
    <col min="5906" max="5906" width="1.140625" style="443" customWidth="1"/>
    <col min="5907" max="5907" width="59.5703125" style="443" customWidth="1"/>
    <col min="5908" max="5909" width="12.28515625" style="443" customWidth="1"/>
    <col min="5910" max="5910" width="1.140625" style="443" customWidth="1"/>
    <col min="5911" max="5912" width="12.28515625" style="443" customWidth="1"/>
    <col min="5913" max="5914" width="9.140625" style="443"/>
    <col min="5915" max="5915" width="10.42578125" style="443" customWidth="1"/>
    <col min="5916" max="6144" width="9.140625" style="443"/>
    <col min="6145" max="6145" width="3.7109375" style="443" customWidth="1"/>
    <col min="6146" max="6146" width="20.140625" style="443" customWidth="1"/>
    <col min="6147" max="6147" width="22.42578125" style="443" customWidth="1"/>
    <col min="6148" max="6148" width="34.5703125" style="443" customWidth="1"/>
    <col min="6149" max="6149" width="0.7109375" style="443" customWidth="1"/>
    <col min="6150" max="6151" width="17.140625" style="443" customWidth="1"/>
    <col min="6152" max="6152" width="0.7109375" style="443" customWidth="1"/>
    <col min="6153" max="6153" width="16.7109375" style="443" customWidth="1"/>
    <col min="6154" max="6154" width="17.140625" style="443" customWidth="1"/>
    <col min="6155" max="6155" width="0.7109375" style="443" customWidth="1"/>
    <col min="6156" max="6156" width="17.140625" style="443" customWidth="1"/>
    <col min="6157" max="6157" width="0.7109375" style="443" customWidth="1"/>
    <col min="6158" max="6158" width="17.140625" style="443" customWidth="1"/>
    <col min="6159" max="6159" width="3.5703125" style="443" customWidth="1"/>
    <col min="6160" max="6161" width="20" style="443" customWidth="1"/>
    <col min="6162" max="6162" width="1.140625" style="443" customWidth="1"/>
    <col min="6163" max="6163" width="59.5703125" style="443" customWidth="1"/>
    <col min="6164" max="6165" width="12.28515625" style="443" customWidth="1"/>
    <col min="6166" max="6166" width="1.140625" style="443" customWidth="1"/>
    <col min="6167" max="6168" width="12.28515625" style="443" customWidth="1"/>
    <col min="6169" max="6170" width="9.140625" style="443"/>
    <col min="6171" max="6171" width="10.42578125" style="443" customWidth="1"/>
    <col min="6172" max="6400" width="9.140625" style="443"/>
    <col min="6401" max="6401" width="3.7109375" style="443" customWidth="1"/>
    <col min="6402" max="6402" width="20.140625" style="443" customWidth="1"/>
    <col min="6403" max="6403" width="22.42578125" style="443" customWidth="1"/>
    <col min="6404" max="6404" width="34.5703125" style="443" customWidth="1"/>
    <col min="6405" max="6405" width="0.7109375" style="443" customWidth="1"/>
    <col min="6406" max="6407" width="17.140625" style="443" customWidth="1"/>
    <col min="6408" max="6408" width="0.7109375" style="443" customWidth="1"/>
    <col min="6409" max="6409" width="16.7109375" style="443" customWidth="1"/>
    <col min="6410" max="6410" width="17.140625" style="443" customWidth="1"/>
    <col min="6411" max="6411" width="0.7109375" style="443" customWidth="1"/>
    <col min="6412" max="6412" width="17.140625" style="443" customWidth="1"/>
    <col min="6413" max="6413" width="0.7109375" style="443" customWidth="1"/>
    <col min="6414" max="6414" width="17.140625" style="443" customWidth="1"/>
    <col min="6415" max="6415" width="3.5703125" style="443" customWidth="1"/>
    <col min="6416" max="6417" width="20" style="443" customWidth="1"/>
    <col min="6418" max="6418" width="1.140625" style="443" customWidth="1"/>
    <col min="6419" max="6419" width="59.5703125" style="443" customWidth="1"/>
    <col min="6420" max="6421" width="12.28515625" style="443" customWidth="1"/>
    <col min="6422" max="6422" width="1.140625" style="443" customWidth="1"/>
    <col min="6423" max="6424" width="12.28515625" style="443" customWidth="1"/>
    <col min="6425" max="6426" width="9.140625" style="443"/>
    <col min="6427" max="6427" width="10.42578125" style="443" customWidth="1"/>
    <col min="6428" max="6656" width="9.140625" style="443"/>
    <col min="6657" max="6657" width="3.7109375" style="443" customWidth="1"/>
    <col min="6658" max="6658" width="20.140625" style="443" customWidth="1"/>
    <col min="6659" max="6659" width="22.42578125" style="443" customWidth="1"/>
    <col min="6660" max="6660" width="34.5703125" style="443" customWidth="1"/>
    <col min="6661" max="6661" width="0.7109375" style="443" customWidth="1"/>
    <col min="6662" max="6663" width="17.140625" style="443" customWidth="1"/>
    <col min="6664" max="6664" width="0.7109375" style="443" customWidth="1"/>
    <col min="6665" max="6665" width="16.7109375" style="443" customWidth="1"/>
    <col min="6666" max="6666" width="17.140625" style="443" customWidth="1"/>
    <col min="6667" max="6667" width="0.7109375" style="443" customWidth="1"/>
    <col min="6668" max="6668" width="17.140625" style="443" customWidth="1"/>
    <col min="6669" max="6669" width="0.7109375" style="443" customWidth="1"/>
    <col min="6670" max="6670" width="17.140625" style="443" customWidth="1"/>
    <col min="6671" max="6671" width="3.5703125" style="443" customWidth="1"/>
    <col min="6672" max="6673" width="20" style="443" customWidth="1"/>
    <col min="6674" max="6674" width="1.140625" style="443" customWidth="1"/>
    <col min="6675" max="6675" width="59.5703125" style="443" customWidth="1"/>
    <col min="6676" max="6677" width="12.28515625" style="443" customWidth="1"/>
    <col min="6678" max="6678" width="1.140625" style="443" customWidth="1"/>
    <col min="6679" max="6680" width="12.28515625" style="443" customWidth="1"/>
    <col min="6681" max="6682" width="9.140625" style="443"/>
    <col min="6683" max="6683" width="10.42578125" style="443" customWidth="1"/>
    <col min="6684" max="6912" width="9.140625" style="443"/>
    <col min="6913" max="6913" width="3.7109375" style="443" customWidth="1"/>
    <col min="6914" max="6914" width="20.140625" style="443" customWidth="1"/>
    <col min="6915" max="6915" width="22.42578125" style="443" customWidth="1"/>
    <col min="6916" max="6916" width="34.5703125" style="443" customWidth="1"/>
    <col min="6917" max="6917" width="0.7109375" style="443" customWidth="1"/>
    <col min="6918" max="6919" width="17.140625" style="443" customWidth="1"/>
    <col min="6920" max="6920" width="0.7109375" style="443" customWidth="1"/>
    <col min="6921" max="6921" width="16.7109375" style="443" customWidth="1"/>
    <col min="6922" max="6922" width="17.140625" style="443" customWidth="1"/>
    <col min="6923" max="6923" width="0.7109375" style="443" customWidth="1"/>
    <col min="6924" max="6924" width="17.140625" style="443" customWidth="1"/>
    <col min="6925" max="6925" width="0.7109375" style="443" customWidth="1"/>
    <col min="6926" max="6926" width="17.140625" style="443" customWidth="1"/>
    <col min="6927" max="6927" width="3.5703125" style="443" customWidth="1"/>
    <col min="6928" max="6929" width="20" style="443" customWidth="1"/>
    <col min="6930" max="6930" width="1.140625" style="443" customWidth="1"/>
    <col min="6931" max="6931" width="59.5703125" style="443" customWidth="1"/>
    <col min="6932" max="6933" width="12.28515625" style="443" customWidth="1"/>
    <col min="6934" max="6934" width="1.140625" style="443" customWidth="1"/>
    <col min="6935" max="6936" width="12.28515625" style="443" customWidth="1"/>
    <col min="6937" max="6938" width="9.140625" style="443"/>
    <col min="6939" max="6939" width="10.42578125" style="443" customWidth="1"/>
    <col min="6940" max="7168" width="9.140625" style="443"/>
    <col min="7169" max="7169" width="3.7109375" style="443" customWidth="1"/>
    <col min="7170" max="7170" width="20.140625" style="443" customWidth="1"/>
    <col min="7171" max="7171" width="22.42578125" style="443" customWidth="1"/>
    <col min="7172" max="7172" width="34.5703125" style="443" customWidth="1"/>
    <col min="7173" max="7173" width="0.7109375" style="443" customWidth="1"/>
    <col min="7174" max="7175" width="17.140625" style="443" customWidth="1"/>
    <col min="7176" max="7176" width="0.7109375" style="443" customWidth="1"/>
    <col min="7177" max="7177" width="16.7109375" style="443" customWidth="1"/>
    <col min="7178" max="7178" width="17.140625" style="443" customWidth="1"/>
    <col min="7179" max="7179" width="0.7109375" style="443" customWidth="1"/>
    <col min="7180" max="7180" width="17.140625" style="443" customWidth="1"/>
    <col min="7181" max="7181" width="0.7109375" style="443" customWidth="1"/>
    <col min="7182" max="7182" width="17.140625" style="443" customWidth="1"/>
    <col min="7183" max="7183" width="3.5703125" style="443" customWidth="1"/>
    <col min="7184" max="7185" width="20" style="443" customWidth="1"/>
    <col min="7186" max="7186" width="1.140625" style="443" customWidth="1"/>
    <col min="7187" max="7187" width="59.5703125" style="443" customWidth="1"/>
    <col min="7188" max="7189" width="12.28515625" style="443" customWidth="1"/>
    <col min="7190" max="7190" width="1.140625" style="443" customWidth="1"/>
    <col min="7191" max="7192" width="12.28515625" style="443" customWidth="1"/>
    <col min="7193" max="7194" width="9.140625" style="443"/>
    <col min="7195" max="7195" width="10.42578125" style="443" customWidth="1"/>
    <col min="7196" max="7424" width="9.140625" style="443"/>
    <col min="7425" max="7425" width="3.7109375" style="443" customWidth="1"/>
    <col min="7426" max="7426" width="20.140625" style="443" customWidth="1"/>
    <col min="7427" max="7427" width="22.42578125" style="443" customWidth="1"/>
    <col min="7428" max="7428" width="34.5703125" style="443" customWidth="1"/>
    <col min="7429" max="7429" width="0.7109375" style="443" customWidth="1"/>
    <col min="7430" max="7431" width="17.140625" style="443" customWidth="1"/>
    <col min="7432" max="7432" width="0.7109375" style="443" customWidth="1"/>
    <col min="7433" max="7433" width="16.7109375" style="443" customWidth="1"/>
    <col min="7434" max="7434" width="17.140625" style="443" customWidth="1"/>
    <col min="7435" max="7435" width="0.7109375" style="443" customWidth="1"/>
    <col min="7436" max="7436" width="17.140625" style="443" customWidth="1"/>
    <col min="7437" max="7437" width="0.7109375" style="443" customWidth="1"/>
    <col min="7438" max="7438" width="17.140625" style="443" customWidth="1"/>
    <col min="7439" max="7439" width="3.5703125" style="443" customWidth="1"/>
    <col min="7440" max="7441" width="20" style="443" customWidth="1"/>
    <col min="7442" max="7442" width="1.140625" style="443" customWidth="1"/>
    <col min="7443" max="7443" width="59.5703125" style="443" customWidth="1"/>
    <col min="7444" max="7445" width="12.28515625" style="443" customWidth="1"/>
    <col min="7446" max="7446" width="1.140625" style="443" customWidth="1"/>
    <col min="7447" max="7448" width="12.28515625" style="443" customWidth="1"/>
    <col min="7449" max="7450" width="9.140625" style="443"/>
    <col min="7451" max="7451" width="10.42578125" style="443" customWidth="1"/>
    <col min="7452" max="7680" width="9.140625" style="443"/>
    <col min="7681" max="7681" width="3.7109375" style="443" customWidth="1"/>
    <col min="7682" max="7682" width="20.140625" style="443" customWidth="1"/>
    <col min="7683" max="7683" width="22.42578125" style="443" customWidth="1"/>
    <col min="7684" max="7684" width="34.5703125" style="443" customWidth="1"/>
    <col min="7685" max="7685" width="0.7109375" style="443" customWidth="1"/>
    <col min="7686" max="7687" width="17.140625" style="443" customWidth="1"/>
    <col min="7688" max="7688" width="0.7109375" style="443" customWidth="1"/>
    <col min="7689" max="7689" width="16.7109375" style="443" customWidth="1"/>
    <col min="7690" max="7690" width="17.140625" style="443" customWidth="1"/>
    <col min="7691" max="7691" width="0.7109375" style="443" customWidth="1"/>
    <col min="7692" max="7692" width="17.140625" style="443" customWidth="1"/>
    <col min="7693" max="7693" width="0.7109375" style="443" customWidth="1"/>
    <col min="7694" max="7694" width="17.140625" style="443" customWidth="1"/>
    <col min="7695" max="7695" width="3.5703125" style="443" customWidth="1"/>
    <col min="7696" max="7697" width="20" style="443" customWidth="1"/>
    <col min="7698" max="7698" width="1.140625" style="443" customWidth="1"/>
    <col min="7699" max="7699" width="59.5703125" style="443" customWidth="1"/>
    <col min="7700" max="7701" width="12.28515625" style="443" customWidth="1"/>
    <col min="7702" max="7702" width="1.140625" style="443" customWidth="1"/>
    <col min="7703" max="7704" width="12.28515625" style="443" customWidth="1"/>
    <col min="7705" max="7706" width="9.140625" style="443"/>
    <col min="7707" max="7707" width="10.42578125" style="443" customWidth="1"/>
    <col min="7708" max="7936" width="9.140625" style="443"/>
    <col min="7937" max="7937" width="3.7109375" style="443" customWidth="1"/>
    <col min="7938" max="7938" width="20.140625" style="443" customWidth="1"/>
    <col min="7939" max="7939" width="22.42578125" style="443" customWidth="1"/>
    <col min="7940" max="7940" width="34.5703125" style="443" customWidth="1"/>
    <col min="7941" max="7941" width="0.7109375" style="443" customWidth="1"/>
    <col min="7942" max="7943" width="17.140625" style="443" customWidth="1"/>
    <col min="7944" max="7944" width="0.7109375" style="443" customWidth="1"/>
    <col min="7945" max="7945" width="16.7109375" style="443" customWidth="1"/>
    <col min="7946" max="7946" width="17.140625" style="443" customWidth="1"/>
    <col min="7947" max="7947" width="0.7109375" style="443" customWidth="1"/>
    <col min="7948" max="7948" width="17.140625" style="443" customWidth="1"/>
    <col min="7949" max="7949" width="0.7109375" style="443" customWidth="1"/>
    <col min="7950" max="7950" width="17.140625" style="443" customWidth="1"/>
    <col min="7951" max="7951" width="3.5703125" style="443" customWidth="1"/>
    <col min="7952" max="7953" width="20" style="443" customWidth="1"/>
    <col min="7954" max="7954" width="1.140625" style="443" customWidth="1"/>
    <col min="7955" max="7955" width="59.5703125" style="443" customWidth="1"/>
    <col min="7956" max="7957" width="12.28515625" style="443" customWidth="1"/>
    <col min="7958" max="7958" width="1.140625" style="443" customWidth="1"/>
    <col min="7959" max="7960" width="12.28515625" style="443" customWidth="1"/>
    <col min="7961" max="7962" width="9.140625" style="443"/>
    <col min="7963" max="7963" width="10.42578125" style="443" customWidth="1"/>
    <col min="7964" max="8192" width="9.140625" style="443"/>
    <col min="8193" max="8193" width="3.7109375" style="443" customWidth="1"/>
    <col min="8194" max="8194" width="20.140625" style="443" customWidth="1"/>
    <col min="8195" max="8195" width="22.42578125" style="443" customWidth="1"/>
    <col min="8196" max="8196" width="34.5703125" style="443" customWidth="1"/>
    <col min="8197" max="8197" width="0.7109375" style="443" customWidth="1"/>
    <col min="8198" max="8199" width="17.140625" style="443" customWidth="1"/>
    <col min="8200" max="8200" width="0.7109375" style="443" customWidth="1"/>
    <col min="8201" max="8201" width="16.7109375" style="443" customWidth="1"/>
    <col min="8202" max="8202" width="17.140625" style="443" customWidth="1"/>
    <col min="8203" max="8203" width="0.7109375" style="443" customWidth="1"/>
    <col min="8204" max="8204" width="17.140625" style="443" customWidth="1"/>
    <col min="8205" max="8205" width="0.7109375" style="443" customWidth="1"/>
    <col min="8206" max="8206" width="17.140625" style="443" customWidth="1"/>
    <col min="8207" max="8207" width="3.5703125" style="443" customWidth="1"/>
    <col min="8208" max="8209" width="20" style="443" customWidth="1"/>
    <col min="8210" max="8210" width="1.140625" style="443" customWidth="1"/>
    <col min="8211" max="8211" width="59.5703125" style="443" customWidth="1"/>
    <col min="8212" max="8213" width="12.28515625" style="443" customWidth="1"/>
    <col min="8214" max="8214" width="1.140625" style="443" customWidth="1"/>
    <col min="8215" max="8216" width="12.28515625" style="443" customWidth="1"/>
    <col min="8217" max="8218" width="9.140625" style="443"/>
    <col min="8219" max="8219" width="10.42578125" style="443" customWidth="1"/>
    <col min="8220" max="8448" width="9.140625" style="443"/>
    <col min="8449" max="8449" width="3.7109375" style="443" customWidth="1"/>
    <col min="8450" max="8450" width="20.140625" style="443" customWidth="1"/>
    <col min="8451" max="8451" width="22.42578125" style="443" customWidth="1"/>
    <col min="8452" max="8452" width="34.5703125" style="443" customWidth="1"/>
    <col min="8453" max="8453" width="0.7109375" style="443" customWidth="1"/>
    <col min="8454" max="8455" width="17.140625" style="443" customWidth="1"/>
    <col min="8456" max="8456" width="0.7109375" style="443" customWidth="1"/>
    <col min="8457" max="8457" width="16.7109375" style="443" customWidth="1"/>
    <col min="8458" max="8458" width="17.140625" style="443" customWidth="1"/>
    <col min="8459" max="8459" width="0.7109375" style="443" customWidth="1"/>
    <col min="8460" max="8460" width="17.140625" style="443" customWidth="1"/>
    <col min="8461" max="8461" width="0.7109375" style="443" customWidth="1"/>
    <col min="8462" max="8462" width="17.140625" style="443" customWidth="1"/>
    <col min="8463" max="8463" width="3.5703125" style="443" customWidth="1"/>
    <col min="8464" max="8465" width="20" style="443" customWidth="1"/>
    <col min="8466" max="8466" width="1.140625" style="443" customWidth="1"/>
    <col min="8467" max="8467" width="59.5703125" style="443" customWidth="1"/>
    <col min="8468" max="8469" width="12.28515625" style="443" customWidth="1"/>
    <col min="8470" max="8470" width="1.140625" style="443" customWidth="1"/>
    <col min="8471" max="8472" width="12.28515625" style="443" customWidth="1"/>
    <col min="8473" max="8474" width="9.140625" style="443"/>
    <col min="8475" max="8475" width="10.42578125" style="443" customWidth="1"/>
    <col min="8476" max="8704" width="9.140625" style="443"/>
    <col min="8705" max="8705" width="3.7109375" style="443" customWidth="1"/>
    <col min="8706" max="8706" width="20.140625" style="443" customWidth="1"/>
    <col min="8707" max="8707" width="22.42578125" style="443" customWidth="1"/>
    <col min="8708" max="8708" width="34.5703125" style="443" customWidth="1"/>
    <col min="8709" max="8709" width="0.7109375" style="443" customWidth="1"/>
    <col min="8710" max="8711" width="17.140625" style="443" customWidth="1"/>
    <col min="8712" max="8712" width="0.7109375" style="443" customWidth="1"/>
    <col min="8713" max="8713" width="16.7109375" style="443" customWidth="1"/>
    <col min="8714" max="8714" width="17.140625" style="443" customWidth="1"/>
    <col min="8715" max="8715" width="0.7109375" style="443" customWidth="1"/>
    <col min="8716" max="8716" width="17.140625" style="443" customWidth="1"/>
    <col min="8717" max="8717" width="0.7109375" style="443" customWidth="1"/>
    <col min="8718" max="8718" width="17.140625" style="443" customWidth="1"/>
    <col min="8719" max="8719" width="3.5703125" style="443" customWidth="1"/>
    <col min="8720" max="8721" width="20" style="443" customWidth="1"/>
    <col min="8722" max="8722" width="1.140625" style="443" customWidth="1"/>
    <col min="8723" max="8723" width="59.5703125" style="443" customWidth="1"/>
    <col min="8724" max="8725" width="12.28515625" style="443" customWidth="1"/>
    <col min="8726" max="8726" width="1.140625" style="443" customWidth="1"/>
    <col min="8727" max="8728" width="12.28515625" style="443" customWidth="1"/>
    <col min="8729" max="8730" width="9.140625" style="443"/>
    <col min="8731" max="8731" width="10.42578125" style="443" customWidth="1"/>
    <col min="8732" max="8960" width="9.140625" style="443"/>
    <col min="8961" max="8961" width="3.7109375" style="443" customWidth="1"/>
    <col min="8962" max="8962" width="20.140625" style="443" customWidth="1"/>
    <col min="8963" max="8963" width="22.42578125" style="443" customWidth="1"/>
    <col min="8964" max="8964" width="34.5703125" style="443" customWidth="1"/>
    <col min="8965" max="8965" width="0.7109375" style="443" customWidth="1"/>
    <col min="8966" max="8967" width="17.140625" style="443" customWidth="1"/>
    <col min="8968" max="8968" width="0.7109375" style="443" customWidth="1"/>
    <col min="8969" max="8969" width="16.7109375" style="443" customWidth="1"/>
    <col min="8970" max="8970" width="17.140625" style="443" customWidth="1"/>
    <col min="8971" max="8971" width="0.7109375" style="443" customWidth="1"/>
    <col min="8972" max="8972" width="17.140625" style="443" customWidth="1"/>
    <col min="8973" max="8973" width="0.7109375" style="443" customWidth="1"/>
    <col min="8974" max="8974" width="17.140625" style="443" customWidth="1"/>
    <col min="8975" max="8975" width="3.5703125" style="443" customWidth="1"/>
    <col min="8976" max="8977" width="20" style="443" customWidth="1"/>
    <col min="8978" max="8978" width="1.140625" style="443" customWidth="1"/>
    <col min="8979" max="8979" width="59.5703125" style="443" customWidth="1"/>
    <col min="8980" max="8981" width="12.28515625" style="443" customWidth="1"/>
    <col min="8982" max="8982" width="1.140625" style="443" customWidth="1"/>
    <col min="8983" max="8984" width="12.28515625" style="443" customWidth="1"/>
    <col min="8985" max="8986" width="9.140625" style="443"/>
    <col min="8987" max="8987" width="10.42578125" style="443" customWidth="1"/>
    <col min="8988" max="9216" width="9.140625" style="443"/>
    <col min="9217" max="9217" width="3.7109375" style="443" customWidth="1"/>
    <col min="9218" max="9218" width="20.140625" style="443" customWidth="1"/>
    <col min="9219" max="9219" width="22.42578125" style="443" customWidth="1"/>
    <col min="9220" max="9220" width="34.5703125" style="443" customWidth="1"/>
    <col min="9221" max="9221" width="0.7109375" style="443" customWidth="1"/>
    <col min="9222" max="9223" width="17.140625" style="443" customWidth="1"/>
    <col min="9224" max="9224" width="0.7109375" style="443" customWidth="1"/>
    <col min="9225" max="9225" width="16.7109375" style="443" customWidth="1"/>
    <col min="9226" max="9226" width="17.140625" style="443" customWidth="1"/>
    <col min="9227" max="9227" width="0.7109375" style="443" customWidth="1"/>
    <col min="9228" max="9228" width="17.140625" style="443" customWidth="1"/>
    <col min="9229" max="9229" width="0.7109375" style="443" customWidth="1"/>
    <col min="9230" max="9230" width="17.140625" style="443" customWidth="1"/>
    <col min="9231" max="9231" width="3.5703125" style="443" customWidth="1"/>
    <col min="9232" max="9233" width="20" style="443" customWidth="1"/>
    <col min="9234" max="9234" width="1.140625" style="443" customWidth="1"/>
    <col min="9235" max="9235" width="59.5703125" style="443" customWidth="1"/>
    <col min="9236" max="9237" width="12.28515625" style="443" customWidth="1"/>
    <col min="9238" max="9238" width="1.140625" style="443" customWidth="1"/>
    <col min="9239" max="9240" width="12.28515625" style="443" customWidth="1"/>
    <col min="9241" max="9242" width="9.140625" style="443"/>
    <col min="9243" max="9243" width="10.42578125" style="443" customWidth="1"/>
    <col min="9244" max="9472" width="9.140625" style="443"/>
    <col min="9473" max="9473" width="3.7109375" style="443" customWidth="1"/>
    <col min="9474" max="9474" width="20.140625" style="443" customWidth="1"/>
    <col min="9475" max="9475" width="22.42578125" style="443" customWidth="1"/>
    <col min="9476" max="9476" width="34.5703125" style="443" customWidth="1"/>
    <col min="9477" max="9477" width="0.7109375" style="443" customWidth="1"/>
    <col min="9478" max="9479" width="17.140625" style="443" customWidth="1"/>
    <col min="9480" max="9480" width="0.7109375" style="443" customWidth="1"/>
    <col min="9481" max="9481" width="16.7109375" style="443" customWidth="1"/>
    <col min="9482" max="9482" width="17.140625" style="443" customWidth="1"/>
    <col min="9483" max="9483" width="0.7109375" style="443" customWidth="1"/>
    <col min="9484" max="9484" width="17.140625" style="443" customWidth="1"/>
    <col min="9485" max="9485" width="0.7109375" style="443" customWidth="1"/>
    <col min="9486" max="9486" width="17.140625" style="443" customWidth="1"/>
    <col min="9487" max="9487" width="3.5703125" style="443" customWidth="1"/>
    <col min="9488" max="9489" width="20" style="443" customWidth="1"/>
    <col min="9490" max="9490" width="1.140625" style="443" customWidth="1"/>
    <col min="9491" max="9491" width="59.5703125" style="443" customWidth="1"/>
    <col min="9492" max="9493" width="12.28515625" style="443" customWidth="1"/>
    <col min="9494" max="9494" width="1.140625" style="443" customWidth="1"/>
    <col min="9495" max="9496" width="12.28515625" style="443" customWidth="1"/>
    <col min="9497" max="9498" width="9.140625" style="443"/>
    <col min="9499" max="9499" width="10.42578125" style="443" customWidth="1"/>
    <col min="9500" max="9728" width="9.140625" style="443"/>
    <col min="9729" max="9729" width="3.7109375" style="443" customWidth="1"/>
    <col min="9730" max="9730" width="20.140625" style="443" customWidth="1"/>
    <col min="9731" max="9731" width="22.42578125" style="443" customWidth="1"/>
    <col min="9732" max="9732" width="34.5703125" style="443" customWidth="1"/>
    <col min="9733" max="9733" width="0.7109375" style="443" customWidth="1"/>
    <col min="9734" max="9735" width="17.140625" style="443" customWidth="1"/>
    <col min="9736" max="9736" width="0.7109375" style="443" customWidth="1"/>
    <col min="9737" max="9737" width="16.7109375" style="443" customWidth="1"/>
    <col min="9738" max="9738" width="17.140625" style="443" customWidth="1"/>
    <col min="9739" max="9739" width="0.7109375" style="443" customWidth="1"/>
    <col min="9740" max="9740" width="17.140625" style="443" customWidth="1"/>
    <col min="9741" max="9741" width="0.7109375" style="443" customWidth="1"/>
    <col min="9742" max="9742" width="17.140625" style="443" customWidth="1"/>
    <col min="9743" max="9743" width="3.5703125" style="443" customWidth="1"/>
    <col min="9744" max="9745" width="20" style="443" customWidth="1"/>
    <col min="9746" max="9746" width="1.140625" style="443" customWidth="1"/>
    <col min="9747" max="9747" width="59.5703125" style="443" customWidth="1"/>
    <col min="9748" max="9749" width="12.28515625" style="443" customWidth="1"/>
    <col min="9750" max="9750" width="1.140625" style="443" customWidth="1"/>
    <col min="9751" max="9752" width="12.28515625" style="443" customWidth="1"/>
    <col min="9753" max="9754" width="9.140625" style="443"/>
    <col min="9755" max="9755" width="10.42578125" style="443" customWidth="1"/>
    <col min="9756" max="9984" width="9.140625" style="443"/>
    <col min="9985" max="9985" width="3.7109375" style="443" customWidth="1"/>
    <col min="9986" max="9986" width="20.140625" style="443" customWidth="1"/>
    <col min="9987" max="9987" width="22.42578125" style="443" customWidth="1"/>
    <col min="9988" max="9988" width="34.5703125" style="443" customWidth="1"/>
    <col min="9989" max="9989" width="0.7109375" style="443" customWidth="1"/>
    <col min="9990" max="9991" width="17.140625" style="443" customWidth="1"/>
    <col min="9992" max="9992" width="0.7109375" style="443" customWidth="1"/>
    <col min="9993" max="9993" width="16.7109375" style="443" customWidth="1"/>
    <col min="9994" max="9994" width="17.140625" style="443" customWidth="1"/>
    <col min="9995" max="9995" width="0.7109375" style="443" customWidth="1"/>
    <col min="9996" max="9996" width="17.140625" style="443" customWidth="1"/>
    <col min="9997" max="9997" width="0.7109375" style="443" customWidth="1"/>
    <col min="9998" max="9998" width="17.140625" style="443" customWidth="1"/>
    <col min="9999" max="9999" width="3.5703125" style="443" customWidth="1"/>
    <col min="10000" max="10001" width="20" style="443" customWidth="1"/>
    <col min="10002" max="10002" width="1.140625" style="443" customWidth="1"/>
    <col min="10003" max="10003" width="59.5703125" style="443" customWidth="1"/>
    <col min="10004" max="10005" width="12.28515625" style="443" customWidth="1"/>
    <col min="10006" max="10006" width="1.140625" style="443" customWidth="1"/>
    <col min="10007" max="10008" width="12.28515625" style="443" customWidth="1"/>
    <col min="10009" max="10010" width="9.140625" style="443"/>
    <col min="10011" max="10011" width="10.42578125" style="443" customWidth="1"/>
    <col min="10012" max="10240" width="9.140625" style="443"/>
    <col min="10241" max="10241" width="3.7109375" style="443" customWidth="1"/>
    <col min="10242" max="10242" width="20.140625" style="443" customWidth="1"/>
    <col min="10243" max="10243" width="22.42578125" style="443" customWidth="1"/>
    <col min="10244" max="10244" width="34.5703125" style="443" customWidth="1"/>
    <col min="10245" max="10245" width="0.7109375" style="443" customWidth="1"/>
    <col min="10246" max="10247" width="17.140625" style="443" customWidth="1"/>
    <col min="10248" max="10248" width="0.7109375" style="443" customWidth="1"/>
    <col min="10249" max="10249" width="16.7109375" style="443" customWidth="1"/>
    <col min="10250" max="10250" width="17.140625" style="443" customWidth="1"/>
    <col min="10251" max="10251" width="0.7109375" style="443" customWidth="1"/>
    <col min="10252" max="10252" width="17.140625" style="443" customWidth="1"/>
    <col min="10253" max="10253" width="0.7109375" style="443" customWidth="1"/>
    <col min="10254" max="10254" width="17.140625" style="443" customWidth="1"/>
    <col min="10255" max="10255" width="3.5703125" style="443" customWidth="1"/>
    <col min="10256" max="10257" width="20" style="443" customWidth="1"/>
    <col min="10258" max="10258" width="1.140625" style="443" customWidth="1"/>
    <col min="10259" max="10259" width="59.5703125" style="443" customWidth="1"/>
    <col min="10260" max="10261" width="12.28515625" style="443" customWidth="1"/>
    <col min="10262" max="10262" width="1.140625" style="443" customWidth="1"/>
    <col min="10263" max="10264" width="12.28515625" style="443" customWidth="1"/>
    <col min="10265" max="10266" width="9.140625" style="443"/>
    <col min="10267" max="10267" width="10.42578125" style="443" customWidth="1"/>
    <col min="10268" max="10496" width="9.140625" style="443"/>
    <col min="10497" max="10497" width="3.7109375" style="443" customWidth="1"/>
    <col min="10498" max="10498" width="20.140625" style="443" customWidth="1"/>
    <col min="10499" max="10499" width="22.42578125" style="443" customWidth="1"/>
    <col min="10500" max="10500" width="34.5703125" style="443" customWidth="1"/>
    <col min="10501" max="10501" width="0.7109375" style="443" customWidth="1"/>
    <col min="10502" max="10503" width="17.140625" style="443" customWidth="1"/>
    <col min="10504" max="10504" width="0.7109375" style="443" customWidth="1"/>
    <col min="10505" max="10505" width="16.7109375" style="443" customWidth="1"/>
    <col min="10506" max="10506" width="17.140625" style="443" customWidth="1"/>
    <col min="10507" max="10507" width="0.7109375" style="443" customWidth="1"/>
    <col min="10508" max="10508" width="17.140625" style="443" customWidth="1"/>
    <col min="10509" max="10509" width="0.7109375" style="443" customWidth="1"/>
    <col min="10510" max="10510" width="17.140625" style="443" customWidth="1"/>
    <col min="10511" max="10511" width="3.5703125" style="443" customWidth="1"/>
    <col min="10512" max="10513" width="20" style="443" customWidth="1"/>
    <col min="10514" max="10514" width="1.140625" style="443" customWidth="1"/>
    <col min="10515" max="10515" width="59.5703125" style="443" customWidth="1"/>
    <col min="10516" max="10517" width="12.28515625" style="443" customWidth="1"/>
    <col min="10518" max="10518" width="1.140625" style="443" customWidth="1"/>
    <col min="10519" max="10520" width="12.28515625" style="443" customWidth="1"/>
    <col min="10521" max="10522" width="9.140625" style="443"/>
    <col min="10523" max="10523" width="10.42578125" style="443" customWidth="1"/>
    <col min="10524" max="10752" width="9.140625" style="443"/>
    <col min="10753" max="10753" width="3.7109375" style="443" customWidth="1"/>
    <col min="10754" max="10754" width="20.140625" style="443" customWidth="1"/>
    <col min="10755" max="10755" width="22.42578125" style="443" customWidth="1"/>
    <col min="10756" max="10756" width="34.5703125" style="443" customWidth="1"/>
    <col min="10757" max="10757" width="0.7109375" style="443" customWidth="1"/>
    <col min="10758" max="10759" width="17.140625" style="443" customWidth="1"/>
    <col min="10760" max="10760" width="0.7109375" style="443" customWidth="1"/>
    <col min="10761" max="10761" width="16.7109375" style="443" customWidth="1"/>
    <col min="10762" max="10762" width="17.140625" style="443" customWidth="1"/>
    <col min="10763" max="10763" width="0.7109375" style="443" customWidth="1"/>
    <col min="10764" max="10764" width="17.140625" style="443" customWidth="1"/>
    <col min="10765" max="10765" width="0.7109375" style="443" customWidth="1"/>
    <col min="10766" max="10766" width="17.140625" style="443" customWidth="1"/>
    <col min="10767" max="10767" width="3.5703125" style="443" customWidth="1"/>
    <col min="10768" max="10769" width="20" style="443" customWidth="1"/>
    <col min="10770" max="10770" width="1.140625" style="443" customWidth="1"/>
    <col min="10771" max="10771" width="59.5703125" style="443" customWidth="1"/>
    <col min="10772" max="10773" width="12.28515625" style="443" customWidth="1"/>
    <col min="10774" max="10774" width="1.140625" style="443" customWidth="1"/>
    <col min="10775" max="10776" width="12.28515625" style="443" customWidth="1"/>
    <col min="10777" max="10778" width="9.140625" style="443"/>
    <col min="10779" max="10779" width="10.42578125" style="443" customWidth="1"/>
    <col min="10780" max="11008" width="9.140625" style="443"/>
    <col min="11009" max="11009" width="3.7109375" style="443" customWidth="1"/>
    <col min="11010" max="11010" width="20.140625" style="443" customWidth="1"/>
    <col min="11011" max="11011" width="22.42578125" style="443" customWidth="1"/>
    <col min="11012" max="11012" width="34.5703125" style="443" customWidth="1"/>
    <col min="11013" max="11013" width="0.7109375" style="443" customWidth="1"/>
    <col min="11014" max="11015" width="17.140625" style="443" customWidth="1"/>
    <col min="11016" max="11016" width="0.7109375" style="443" customWidth="1"/>
    <col min="11017" max="11017" width="16.7109375" style="443" customWidth="1"/>
    <col min="11018" max="11018" width="17.140625" style="443" customWidth="1"/>
    <col min="11019" max="11019" width="0.7109375" style="443" customWidth="1"/>
    <col min="11020" max="11020" width="17.140625" style="443" customWidth="1"/>
    <col min="11021" max="11021" width="0.7109375" style="443" customWidth="1"/>
    <col min="11022" max="11022" width="17.140625" style="443" customWidth="1"/>
    <col min="11023" max="11023" width="3.5703125" style="443" customWidth="1"/>
    <col min="11024" max="11025" width="20" style="443" customWidth="1"/>
    <col min="11026" max="11026" width="1.140625" style="443" customWidth="1"/>
    <col min="11027" max="11027" width="59.5703125" style="443" customWidth="1"/>
    <col min="11028" max="11029" width="12.28515625" style="443" customWidth="1"/>
    <col min="11030" max="11030" width="1.140625" style="443" customWidth="1"/>
    <col min="11031" max="11032" width="12.28515625" style="443" customWidth="1"/>
    <col min="11033" max="11034" width="9.140625" style="443"/>
    <col min="11035" max="11035" width="10.42578125" style="443" customWidth="1"/>
    <col min="11036" max="11264" width="9.140625" style="443"/>
    <col min="11265" max="11265" width="3.7109375" style="443" customWidth="1"/>
    <col min="11266" max="11266" width="20.140625" style="443" customWidth="1"/>
    <col min="11267" max="11267" width="22.42578125" style="443" customWidth="1"/>
    <col min="11268" max="11268" width="34.5703125" style="443" customWidth="1"/>
    <col min="11269" max="11269" width="0.7109375" style="443" customWidth="1"/>
    <col min="11270" max="11271" width="17.140625" style="443" customWidth="1"/>
    <col min="11272" max="11272" width="0.7109375" style="443" customWidth="1"/>
    <col min="11273" max="11273" width="16.7109375" style="443" customWidth="1"/>
    <col min="11274" max="11274" width="17.140625" style="443" customWidth="1"/>
    <col min="11275" max="11275" width="0.7109375" style="443" customWidth="1"/>
    <col min="11276" max="11276" width="17.140625" style="443" customWidth="1"/>
    <col min="11277" max="11277" width="0.7109375" style="443" customWidth="1"/>
    <col min="11278" max="11278" width="17.140625" style="443" customWidth="1"/>
    <col min="11279" max="11279" width="3.5703125" style="443" customWidth="1"/>
    <col min="11280" max="11281" width="20" style="443" customWidth="1"/>
    <col min="11282" max="11282" width="1.140625" style="443" customWidth="1"/>
    <col min="11283" max="11283" width="59.5703125" style="443" customWidth="1"/>
    <col min="11284" max="11285" width="12.28515625" style="443" customWidth="1"/>
    <col min="11286" max="11286" width="1.140625" style="443" customWidth="1"/>
    <col min="11287" max="11288" width="12.28515625" style="443" customWidth="1"/>
    <col min="11289" max="11290" width="9.140625" style="443"/>
    <col min="11291" max="11291" width="10.42578125" style="443" customWidth="1"/>
    <col min="11292" max="11520" width="9.140625" style="443"/>
    <col min="11521" max="11521" width="3.7109375" style="443" customWidth="1"/>
    <col min="11522" max="11522" width="20.140625" style="443" customWidth="1"/>
    <col min="11523" max="11523" width="22.42578125" style="443" customWidth="1"/>
    <col min="11524" max="11524" width="34.5703125" style="443" customWidth="1"/>
    <col min="11525" max="11525" width="0.7109375" style="443" customWidth="1"/>
    <col min="11526" max="11527" width="17.140625" style="443" customWidth="1"/>
    <col min="11528" max="11528" width="0.7109375" style="443" customWidth="1"/>
    <col min="11529" max="11529" width="16.7109375" style="443" customWidth="1"/>
    <col min="11530" max="11530" width="17.140625" style="443" customWidth="1"/>
    <col min="11531" max="11531" width="0.7109375" style="443" customWidth="1"/>
    <col min="11532" max="11532" width="17.140625" style="443" customWidth="1"/>
    <col min="11533" max="11533" width="0.7109375" style="443" customWidth="1"/>
    <col min="11534" max="11534" width="17.140625" style="443" customWidth="1"/>
    <col min="11535" max="11535" width="3.5703125" style="443" customWidth="1"/>
    <col min="11536" max="11537" width="20" style="443" customWidth="1"/>
    <col min="11538" max="11538" width="1.140625" style="443" customWidth="1"/>
    <col min="11539" max="11539" width="59.5703125" style="443" customWidth="1"/>
    <col min="11540" max="11541" width="12.28515625" style="443" customWidth="1"/>
    <col min="11542" max="11542" width="1.140625" style="443" customWidth="1"/>
    <col min="11543" max="11544" width="12.28515625" style="443" customWidth="1"/>
    <col min="11545" max="11546" width="9.140625" style="443"/>
    <col min="11547" max="11547" width="10.42578125" style="443" customWidth="1"/>
    <col min="11548" max="11776" width="9.140625" style="443"/>
    <col min="11777" max="11777" width="3.7109375" style="443" customWidth="1"/>
    <col min="11778" max="11778" width="20.140625" style="443" customWidth="1"/>
    <col min="11779" max="11779" width="22.42578125" style="443" customWidth="1"/>
    <col min="11780" max="11780" width="34.5703125" style="443" customWidth="1"/>
    <col min="11781" max="11781" width="0.7109375" style="443" customWidth="1"/>
    <col min="11782" max="11783" width="17.140625" style="443" customWidth="1"/>
    <col min="11784" max="11784" width="0.7109375" style="443" customWidth="1"/>
    <col min="11785" max="11785" width="16.7109375" style="443" customWidth="1"/>
    <col min="11786" max="11786" width="17.140625" style="443" customWidth="1"/>
    <col min="11787" max="11787" width="0.7109375" style="443" customWidth="1"/>
    <col min="11788" max="11788" width="17.140625" style="443" customWidth="1"/>
    <col min="11789" max="11789" width="0.7109375" style="443" customWidth="1"/>
    <col min="11790" max="11790" width="17.140625" style="443" customWidth="1"/>
    <col min="11791" max="11791" width="3.5703125" style="443" customWidth="1"/>
    <col min="11792" max="11793" width="20" style="443" customWidth="1"/>
    <col min="11794" max="11794" width="1.140625" style="443" customWidth="1"/>
    <col min="11795" max="11795" width="59.5703125" style="443" customWidth="1"/>
    <col min="11796" max="11797" width="12.28515625" style="443" customWidth="1"/>
    <col min="11798" max="11798" width="1.140625" style="443" customWidth="1"/>
    <col min="11799" max="11800" width="12.28515625" style="443" customWidth="1"/>
    <col min="11801" max="11802" width="9.140625" style="443"/>
    <col min="11803" max="11803" width="10.42578125" style="443" customWidth="1"/>
    <col min="11804" max="12032" width="9.140625" style="443"/>
    <col min="12033" max="12033" width="3.7109375" style="443" customWidth="1"/>
    <col min="12034" max="12034" width="20.140625" style="443" customWidth="1"/>
    <col min="12035" max="12035" width="22.42578125" style="443" customWidth="1"/>
    <col min="12036" max="12036" width="34.5703125" style="443" customWidth="1"/>
    <col min="12037" max="12037" width="0.7109375" style="443" customWidth="1"/>
    <col min="12038" max="12039" width="17.140625" style="443" customWidth="1"/>
    <col min="12040" max="12040" width="0.7109375" style="443" customWidth="1"/>
    <col min="12041" max="12041" width="16.7109375" style="443" customWidth="1"/>
    <col min="12042" max="12042" width="17.140625" style="443" customWidth="1"/>
    <col min="12043" max="12043" width="0.7109375" style="443" customWidth="1"/>
    <col min="12044" max="12044" width="17.140625" style="443" customWidth="1"/>
    <col min="12045" max="12045" width="0.7109375" style="443" customWidth="1"/>
    <col min="12046" max="12046" width="17.140625" style="443" customWidth="1"/>
    <col min="12047" max="12047" width="3.5703125" style="443" customWidth="1"/>
    <col min="12048" max="12049" width="20" style="443" customWidth="1"/>
    <col min="12050" max="12050" width="1.140625" style="443" customWidth="1"/>
    <col min="12051" max="12051" width="59.5703125" style="443" customWidth="1"/>
    <col min="12052" max="12053" width="12.28515625" style="443" customWidth="1"/>
    <col min="12054" max="12054" width="1.140625" style="443" customWidth="1"/>
    <col min="12055" max="12056" width="12.28515625" style="443" customWidth="1"/>
    <col min="12057" max="12058" width="9.140625" style="443"/>
    <col min="12059" max="12059" width="10.42578125" style="443" customWidth="1"/>
    <col min="12060" max="12288" width="9.140625" style="443"/>
    <col min="12289" max="12289" width="3.7109375" style="443" customWidth="1"/>
    <col min="12290" max="12290" width="20.140625" style="443" customWidth="1"/>
    <col min="12291" max="12291" width="22.42578125" style="443" customWidth="1"/>
    <col min="12292" max="12292" width="34.5703125" style="443" customWidth="1"/>
    <col min="12293" max="12293" width="0.7109375" style="443" customWidth="1"/>
    <col min="12294" max="12295" width="17.140625" style="443" customWidth="1"/>
    <col min="12296" max="12296" width="0.7109375" style="443" customWidth="1"/>
    <col min="12297" max="12297" width="16.7109375" style="443" customWidth="1"/>
    <col min="12298" max="12298" width="17.140625" style="443" customWidth="1"/>
    <col min="12299" max="12299" width="0.7109375" style="443" customWidth="1"/>
    <col min="12300" max="12300" width="17.140625" style="443" customWidth="1"/>
    <col min="12301" max="12301" width="0.7109375" style="443" customWidth="1"/>
    <col min="12302" max="12302" width="17.140625" style="443" customWidth="1"/>
    <col min="12303" max="12303" width="3.5703125" style="443" customWidth="1"/>
    <col min="12304" max="12305" width="20" style="443" customWidth="1"/>
    <col min="12306" max="12306" width="1.140625" style="443" customWidth="1"/>
    <col min="12307" max="12307" width="59.5703125" style="443" customWidth="1"/>
    <col min="12308" max="12309" width="12.28515625" style="443" customWidth="1"/>
    <col min="12310" max="12310" width="1.140625" style="443" customWidth="1"/>
    <col min="12311" max="12312" width="12.28515625" style="443" customWidth="1"/>
    <col min="12313" max="12314" width="9.140625" style="443"/>
    <col min="12315" max="12315" width="10.42578125" style="443" customWidth="1"/>
    <col min="12316" max="12544" width="9.140625" style="443"/>
    <col min="12545" max="12545" width="3.7109375" style="443" customWidth="1"/>
    <col min="12546" max="12546" width="20.140625" style="443" customWidth="1"/>
    <col min="12547" max="12547" width="22.42578125" style="443" customWidth="1"/>
    <col min="12548" max="12548" width="34.5703125" style="443" customWidth="1"/>
    <col min="12549" max="12549" width="0.7109375" style="443" customWidth="1"/>
    <col min="12550" max="12551" width="17.140625" style="443" customWidth="1"/>
    <col min="12552" max="12552" width="0.7109375" style="443" customWidth="1"/>
    <col min="12553" max="12553" width="16.7109375" style="443" customWidth="1"/>
    <col min="12554" max="12554" width="17.140625" style="443" customWidth="1"/>
    <col min="12555" max="12555" width="0.7109375" style="443" customWidth="1"/>
    <col min="12556" max="12556" width="17.140625" style="443" customWidth="1"/>
    <col min="12557" max="12557" width="0.7109375" style="443" customWidth="1"/>
    <col min="12558" max="12558" width="17.140625" style="443" customWidth="1"/>
    <col min="12559" max="12559" width="3.5703125" style="443" customWidth="1"/>
    <col min="12560" max="12561" width="20" style="443" customWidth="1"/>
    <col min="12562" max="12562" width="1.140625" style="443" customWidth="1"/>
    <col min="12563" max="12563" width="59.5703125" style="443" customWidth="1"/>
    <col min="12564" max="12565" width="12.28515625" style="443" customWidth="1"/>
    <col min="12566" max="12566" width="1.140625" style="443" customWidth="1"/>
    <col min="12567" max="12568" width="12.28515625" style="443" customWidth="1"/>
    <col min="12569" max="12570" width="9.140625" style="443"/>
    <col min="12571" max="12571" width="10.42578125" style="443" customWidth="1"/>
    <col min="12572" max="12800" width="9.140625" style="443"/>
    <col min="12801" max="12801" width="3.7109375" style="443" customWidth="1"/>
    <col min="12802" max="12802" width="20.140625" style="443" customWidth="1"/>
    <col min="12803" max="12803" width="22.42578125" style="443" customWidth="1"/>
    <col min="12804" max="12804" width="34.5703125" style="443" customWidth="1"/>
    <col min="12805" max="12805" width="0.7109375" style="443" customWidth="1"/>
    <col min="12806" max="12807" width="17.140625" style="443" customWidth="1"/>
    <col min="12808" max="12808" width="0.7109375" style="443" customWidth="1"/>
    <col min="12809" max="12809" width="16.7109375" style="443" customWidth="1"/>
    <col min="12810" max="12810" width="17.140625" style="443" customWidth="1"/>
    <col min="12811" max="12811" width="0.7109375" style="443" customWidth="1"/>
    <col min="12812" max="12812" width="17.140625" style="443" customWidth="1"/>
    <col min="12813" max="12813" width="0.7109375" style="443" customWidth="1"/>
    <col min="12814" max="12814" width="17.140625" style="443" customWidth="1"/>
    <col min="12815" max="12815" width="3.5703125" style="443" customWidth="1"/>
    <col min="12816" max="12817" width="20" style="443" customWidth="1"/>
    <col min="12818" max="12818" width="1.140625" style="443" customWidth="1"/>
    <col min="12819" max="12819" width="59.5703125" style="443" customWidth="1"/>
    <col min="12820" max="12821" width="12.28515625" style="443" customWidth="1"/>
    <col min="12822" max="12822" width="1.140625" style="443" customWidth="1"/>
    <col min="12823" max="12824" width="12.28515625" style="443" customWidth="1"/>
    <col min="12825" max="12826" width="9.140625" style="443"/>
    <col min="12827" max="12827" width="10.42578125" style="443" customWidth="1"/>
    <col min="12828" max="13056" width="9.140625" style="443"/>
    <col min="13057" max="13057" width="3.7109375" style="443" customWidth="1"/>
    <col min="13058" max="13058" width="20.140625" style="443" customWidth="1"/>
    <col min="13059" max="13059" width="22.42578125" style="443" customWidth="1"/>
    <col min="13060" max="13060" width="34.5703125" style="443" customWidth="1"/>
    <col min="13061" max="13061" width="0.7109375" style="443" customWidth="1"/>
    <col min="13062" max="13063" width="17.140625" style="443" customWidth="1"/>
    <col min="13064" max="13064" width="0.7109375" style="443" customWidth="1"/>
    <col min="13065" max="13065" width="16.7109375" style="443" customWidth="1"/>
    <col min="13066" max="13066" width="17.140625" style="443" customWidth="1"/>
    <col min="13067" max="13067" width="0.7109375" style="443" customWidth="1"/>
    <col min="13068" max="13068" width="17.140625" style="443" customWidth="1"/>
    <col min="13069" max="13069" width="0.7109375" style="443" customWidth="1"/>
    <col min="13070" max="13070" width="17.140625" style="443" customWidth="1"/>
    <col min="13071" max="13071" width="3.5703125" style="443" customWidth="1"/>
    <col min="13072" max="13073" width="20" style="443" customWidth="1"/>
    <col min="13074" max="13074" width="1.140625" style="443" customWidth="1"/>
    <col min="13075" max="13075" width="59.5703125" style="443" customWidth="1"/>
    <col min="13076" max="13077" width="12.28515625" style="443" customWidth="1"/>
    <col min="13078" max="13078" width="1.140625" style="443" customWidth="1"/>
    <col min="13079" max="13080" width="12.28515625" style="443" customWidth="1"/>
    <col min="13081" max="13082" width="9.140625" style="443"/>
    <col min="13083" max="13083" width="10.42578125" style="443" customWidth="1"/>
    <col min="13084" max="13312" width="9.140625" style="443"/>
    <col min="13313" max="13313" width="3.7109375" style="443" customWidth="1"/>
    <col min="13314" max="13314" width="20.140625" style="443" customWidth="1"/>
    <col min="13315" max="13315" width="22.42578125" style="443" customWidth="1"/>
    <col min="13316" max="13316" width="34.5703125" style="443" customWidth="1"/>
    <col min="13317" max="13317" width="0.7109375" style="443" customWidth="1"/>
    <col min="13318" max="13319" width="17.140625" style="443" customWidth="1"/>
    <col min="13320" max="13320" width="0.7109375" style="443" customWidth="1"/>
    <col min="13321" max="13321" width="16.7109375" style="443" customWidth="1"/>
    <col min="13322" max="13322" width="17.140625" style="443" customWidth="1"/>
    <col min="13323" max="13323" width="0.7109375" style="443" customWidth="1"/>
    <col min="13324" max="13324" width="17.140625" style="443" customWidth="1"/>
    <col min="13325" max="13325" width="0.7109375" style="443" customWidth="1"/>
    <col min="13326" max="13326" width="17.140625" style="443" customWidth="1"/>
    <col min="13327" max="13327" width="3.5703125" style="443" customWidth="1"/>
    <col min="13328" max="13329" width="20" style="443" customWidth="1"/>
    <col min="13330" max="13330" width="1.140625" style="443" customWidth="1"/>
    <col min="13331" max="13331" width="59.5703125" style="443" customWidth="1"/>
    <col min="13332" max="13333" width="12.28515625" style="443" customWidth="1"/>
    <col min="13334" max="13334" width="1.140625" style="443" customWidth="1"/>
    <col min="13335" max="13336" width="12.28515625" style="443" customWidth="1"/>
    <col min="13337" max="13338" width="9.140625" style="443"/>
    <col min="13339" max="13339" width="10.42578125" style="443" customWidth="1"/>
    <col min="13340" max="13568" width="9.140625" style="443"/>
    <col min="13569" max="13569" width="3.7109375" style="443" customWidth="1"/>
    <col min="13570" max="13570" width="20.140625" style="443" customWidth="1"/>
    <col min="13571" max="13571" width="22.42578125" style="443" customWidth="1"/>
    <col min="13572" max="13572" width="34.5703125" style="443" customWidth="1"/>
    <col min="13573" max="13573" width="0.7109375" style="443" customWidth="1"/>
    <col min="13574" max="13575" width="17.140625" style="443" customWidth="1"/>
    <col min="13576" max="13576" width="0.7109375" style="443" customWidth="1"/>
    <col min="13577" max="13577" width="16.7109375" style="443" customWidth="1"/>
    <col min="13578" max="13578" width="17.140625" style="443" customWidth="1"/>
    <col min="13579" max="13579" width="0.7109375" style="443" customWidth="1"/>
    <col min="13580" max="13580" width="17.140625" style="443" customWidth="1"/>
    <col min="13581" max="13581" width="0.7109375" style="443" customWidth="1"/>
    <col min="13582" max="13582" width="17.140625" style="443" customWidth="1"/>
    <col min="13583" max="13583" width="3.5703125" style="443" customWidth="1"/>
    <col min="13584" max="13585" width="20" style="443" customWidth="1"/>
    <col min="13586" max="13586" width="1.140625" style="443" customWidth="1"/>
    <col min="13587" max="13587" width="59.5703125" style="443" customWidth="1"/>
    <col min="13588" max="13589" width="12.28515625" style="443" customWidth="1"/>
    <col min="13590" max="13590" width="1.140625" style="443" customWidth="1"/>
    <col min="13591" max="13592" width="12.28515625" style="443" customWidth="1"/>
    <col min="13593" max="13594" width="9.140625" style="443"/>
    <col min="13595" max="13595" width="10.42578125" style="443" customWidth="1"/>
    <col min="13596" max="13824" width="9.140625" style="443"/>
    <col min="13825" max="13825" width="3.7109375" style="443" customWidth="1"/>
    <col min="13826" max="13826" width="20.140625" style="443" customWidth="1"/>
    <col min="13827" max="13827" width="22.42578125" style="443" customWidth="1"/>
    <col min="13828" max="13828" width="34.5703125" style="443" customWidth="1"/>
    <col min="13829" max="13829" width="0.7109375" style="443" customWidth="1"/>
    <col min="13830" max="13831" width="17.140625" style="443" customWidth="1"/>
    <col min="13832" max="13832" width="0.7109375" style="443" customWidth="1"/>
    <col min="13833" max="13833" width="16.7109375" style="443" customWidth="1"/>
    <col min="13834" max="13834" width="17.140625" style="443" customWidth="1"/>
    <col min="13835" max="13835" width="0.7109375" style="443" customWidth="1"/>
    <col min="13836" max="13836" width="17.140625" style="443" customWidth="1"/>
    <col min="13837" max="13837" width="0.7109375" style="443" customWidth="1"/>
    <col min="13838" max="13838" width="17.140625" style="443" customWidth="1"/>
    <col min="13839" max="13839" width="3.5703125" style="443" customWidth="1"/>
    <col min="13840" max="13841" width="20" style="443" customWidth="1"/>
    <col min="13842" max="13842" width="1.140625" style="443" customWidth="1"/>
    <col min="13843" max="13843" width="59.5703125" style="443" customWidth="1"/>
    <col min="13844" max="13845" width="12.28515625" style="443" customWidth="1"/>
    <col min="13846" max="13846" width="1.140625" style="443" customWidth="1"/>
    <col min="13847" max="13848" width="12.28515625" style="443" customWidth="1"/>
    <col min="13849" max="13850" width="9.140625" style="443"/>
    <col min="13851" max="13851" width="10.42578125" style="443" customWidth="1"/>
    <col min="13852" max="14080" width="9.140625" style="443"/>
    <col min="14081" max="14081" width="3.7109375" style="443" customWidth="1"/>
    <col min="14082" max="14082" width="20.140625" style="443" customWidth="1"/>
    <col min="14083" max="14083" width="22.42578125" style="443" customWidth="1"/>
    <col min="14084" max="14084" width="34.5703125" style="443" customWidth="1"/>
    <col min="14085" max="14085" width="0.7109375" style="443" customWidth="1"/>
    <col min="14086" max="14087" width="17.140625" style="443" customWidth="1"/>
    <col min="14088" max="14088" width="0.7109375" style="443" customWidth="1"/>
    <col min="14089" max="14089" width="16.7109375" style="443" customWidth="1"/>
    <col min="14090" max="14090" width="17.140625" style="443" customWidth="1"/>
    <col min="14091" max="14091" width="0.7109375" style="443" customWidth="1"/>
    <col min="14092" max="14092" width="17.140625" style="443" customWidth="1"/>
    <col min="14093" max="14093" width="0.7109375" style="443" customWidth="1"/>
    <col min="14094" max="14094" width="17.140625" style="443" customWidth="1"/>
    <col min="14095" max="14095" width="3.5703125" style="443" customWidth="1"/>
    <col min="14096" max="14097" width="20" style="443" customWidth="1"/>
    <col min="14098" max="14098" width="1.140625" style="443" customWidth="1"/>
    <col min="14099" max="14099" width="59.5703125" style="443" customWidth="1"/>
    <col min="14100" max="14101" width="12.28515625" style="443" customWidth="1"/>
    <col min="14102" max="14102" width="1.140625" style="443" customWidth="1"/>
    <col min="14103" max="14104" width="12.28515625" style="443" customWidth="1"/>
    <col min="14105" max="14106" width="9.140625" style="443"/>
    <col min="14107" max="14107" width="10.42578125" style="443" customWidth="1"/>
    <col min="14108" max="14336" width="9.140625" style="443"/>
    <col min="14337" max="14337" width="3.7109375" style="443" customWidth="1"/>
    <col min="14338" max="14338" width="20.140625" style="443" customWidth="1"/>
    <col min="14339" max="14339" width="22.42578125" style="443" customWidth="1"/>
    <col min="14340" max="14340" width="34.5703125" style="443" customWidth="1"/>
    <col min="14341" max="14341" width="0.7109375" style="443" customWidth="1"/>
    <col min="14342" max="14343" width="17.140625" style="443" customWidth="1"/>
    <col min="14344" max="14344" width="0.7109375" style="443" customWidth="1"/>
    <col min="14345" max="14345" width="16.7109375" style="443" customWidth="1"/>
    <col min="14346" max="14346" width="17.140625" style="443" customWidth="1"/>
    <col min="14347" max="14347" width="0.7109375" style="443" customWidth="1"/>
    <col min="14348" max="14348" width="17.140625" style="443" customWidth="1"/>
    <col min="14349" max="14349" width="0.7109375" style="443" customWidth="1"/>
    <col min="14350" max="14350" width="17.140625" style="443" customWidth="1"/>
    <col min="14351" max="14351" width="3.5703125" style="443" customWidth="1"/>
    <col min="14352" max="14353" width="20" style="443" customWidth="1"/>
    <col min="14354" max="14354" width="1.140625" style="443" customWidth="1"/>
    <col min="14355" max="14355" width="59.5703125" style="443" customWidth="1"/>
    <col min="14356" max="14357" width="12.28515625" style="443" customWidth="1"/>
    <col min="14358" max="14358" width="1.140625" style="443" customWidth="1"/>
    <col min="14359" max="14360" width="12.28515625" style="443" customWidth="1"/>
    <col min="14361" max="14362" width="9.140625" style="443"/>
    <col min="14363" max="14363" width="10.42578125" style="443" customWidth="1"/>
    <col min="14364" max="14592" width="9.140625" style="443"/>
    <col min="14593" max="14593" width="3.7109375" style="443" customWidth="1"/>
    <col min="14594" max="14594" width="20.140625" style="443" customWidth="1"/>
    <col min="14595" max="14595" width="22.42578125" style="443" customWidth="1"/>
    <col min="14596" max="14596" width="34.5703125" style="443" customWidth="1"/>
    <col min="14597" max="14597" width="0.7109375" style="443" customWidth="1"/>
    <col min="14598" max="14599" width="17.140625" style="443" customWidth="1"/>
    <col min="14600" max="14600" width="0.7109375" style="443" customWidth="1"/>
    <col min="14601" max="14601" width="16.7109375" style="443" customWidth="1"/>
    <col min="14602" max="14602" width="17.140625" style="443" customWidth="1"/>
    <col min="14603" max="14603" width="0.7109375" style="443" customWidth="1"/>
    <col min="14604" max="14604" width="17.140625" style="443" customWidth="1"/>
    <col min="14605" max="14605" width="0.7109375" style="443" customWidth="1"/>
    <col min="14606" max="14606" width="17.140625" style="443" customWidth="1"/>
    <col min="14607" max="14607" width="3.5703125" style="443" customWidth="1"/>
    <col min="14608" max="14609" width="20" style="443" customWidth="1"/>
    <col min="14610" max="14610" width="1.140625" style="443" customWidth="1"/>
    <col min="14611" max="14611" width="59.5703125" style="443" customWidth="1"/>
    <col min="14612" max="14613" width="12.28515625" style="443" customWidth="1"/>
    <col min="14614" max="14614" width="1.140625" style="443" customWidth="1"/>
    <col min="14615" max="14616" width="12.28515625" style="443" customWidth="1"/>
    <col min="14617" max="14618" width="9.140625" style="443"/>
    <col min="14619" max="14619" width="10.42578125" style="443" customWidth="1"/>
    <col min="14620" max="14848" width="9.140625" style="443"/>
    <col min="14849" max="14849" width="3.7109375" style="443" customWidth="1"/>
    <col min="14850" max="14850" width="20.140625" style="443" customWidth="1"/>
    <col min="14851" max="14851" width="22.42578125" style="443" customWidth="1"/>
    <col min="14852" max="14852" width="34.5703125" style="443" customWidth="1"/>
    <col min="14853" max="14853" width="0.7109375" style="443" customWidth="1"/>
    <col min="14854" max="14855" width="17.140625" style="443" customWidth="1"/>
    <col min="14856" max="14856" width="0.7109375" style="443" customWidth="1"/>
    <col min="14857" max="14857" width="16.7109375" style="443" customWidth="1"/>
    <col min="14858" max="14858" width="17.140625" style="443" customWidth="1"/>
    <col min="14859" max="14859" width="0.7109375" style="443" customWidth="1"/>
    <col min="14860" max="14860" width="17.140625" style="443" customWidth="1"/>
    <col min="14861" max="14861" width="0.7109375" style="443" customWidth="1"/>
    <col min="14862" max="14862" width="17.140625" style="443" customWidth="1"/>
    <col min="14863" max="14863" width="3.5703125" style="443" customWidth="1"/>
    <col min="14864" max="14865" width="20" style="443" customWidth="1"/>
    <col min="14866" max="14866" width="1.140625" style="443" customWidth="1"/>
    <col min="14867" max="14867" width="59.5703125" style="443" customWidth="1"/>
    <col min="14868" max="14869" width="12.28515625" style="443" customWidth="1"/>
    <col min="14870" max="14870" width="1.140625" style="443" customWidth="1"/>
    <col min="14871" max="14872" width="12.28515625" style="443" customWidth="1"/>
    <col min="14873" max="14874" width="9.140625" style="443"/>
    <col min="14875" max="14875" width="10.42578125" style="443" customWidth="1"/>
    <col min="14876" max="15104" width="9.140625" style="443"/>
    <col min="15105" max="15105" width="3.7109375" style="443" customWidth="1"/>
    <col min="15106" max="15106" width="20.140625" style="443" customWidth="1"/>
    <col min="15107" max="15107" width="22.42578125" style="443" customWidth="1"/>
    <col min="15108" max="15108" width="34.5703125" style="443" customWidth="1"/>
    <col min="15109" max="15109" width="0.7109375" style="443" customWidth="1"/>
    <col min="15110" max="15111" width="17.140625" style="443" customWidth="1"/>
    <col min="15112" max="15112" width="0.7109375" style="443" customWidth="1"/>
    <col min="15113" max="15113" width="16.7109375" style="443" customWidth="1"/>
    <col min="15114" max="15114" width="17.140625" style="443" customWidth="1"/>
    <col min="15115" max="15115" width="0.7109375" style="443" customWidth="1"/>
    <col min="15116" max="15116" width="17.140625" style="443" customWidth="1"/>
    <col min="15117" max="15117" width="0.7109375" style="443" customWidth="1"/>
    <col min="15118" max="15118" width="17.140625" style="443" customWidth="1"/>
    <col min="15119" max="15119" width="3.5703125" style="443" customWidth="1"/>
    <col min="15120" max="15121" width="20" style="443" customWidth="1"/>
    <col min="15122" max="15122" width="1.140625" style="443" customWidth="1"/>
    <col min="15123" max="15123" width="59.5703125" style="443" customWidth="1"/>
    <col min="15124" max="15125" width="12.28515625" style="443" customWidth="1"/>
    <col min="15126" max="15126" width="1.140625" style="443" customWidth="1"/>
    <col min="15127" max="15128" width="12.28515625" style="443" customWidth="1"/>
    <col min="15129" max="15130" width="9.140625" style="443"/>
    <col min="15131" max="15131" width="10.42578125" style="443" customWidth="1"/>
    <col min="15132" max="15360" width="9.140625" style="443"/>
    <col min="15361" max="15361" width="3.7109375" style="443" customWidth="1"/>
    <col min="15362" max="15362" width="20.140625" style="443" customWidth="1"/>
    <col min="15363" max="15363" width="22.42578125" style="443" customWidth="1"/>
    <col min="15364" max="15364" width="34.5703125" style="443" customWidth="1"/>
    <col min="15365" max="15365" width="0.7109375" style="443" customWidth="1"/>
    <col min="15366" max="15367" width="17.140625" style="443" customWidth="1"/>
    <col min="15368" max="15368" width="0.7109375" style="443" customWidth="1"/>
    <col min="15369" max="15369" width="16.7109375" style="443" customWidth="1"/>
    <col min="15370" max="15370" width="17.140625" style="443" customWidth="1"/>
    <col min="15371" max="15371" width="0.7109375" style="443" customWidth="1"/>
    <col min="15372" max="15372" width="17.140625" style="443" customWidth="1"/>
    <col min="15373" max="15373" width="0.7109375" style="443" customWidth="1"/>
    <col min="15374" max="15374" width="17.140625" style="443" customWidth="1"/>
    <col min="15375" max="15375" width="3.5703125" style="443" customWidth="1"/>
    <col min="15376" max="15377" width="20" style="443" customWidth="1"/>
    <col min="15378" max="15378" width="1.140625" style="443" customWidth="1"/>
    <col min="15379" max="15379" width="59.5703125" style="443" customWidth="1"/>
    <col min="15380" max="15381" width="12.28515625" style="443" customWidth="1"/>
    <col min="15382" max="15382" width="1.140625" style="443" customWidth="1"/>
    <col min="15383" max="15384" width="12.28515625" style="443" customWidth="1"/>
    <col min="15385" max="15386" width="9.140625" style="443"/>
    <col min="15387" max="15387" width="10.42578125" style="443" customWidth="1"/>
    <col min="15388" max="15616" width="9.140625" style="443"/>
    <col min="15617" max="15617" width="3.7109375" style="443" customWidth="1"/>
    <col min="15618" max="15618" width="20.140625" style="443" customWidth="1"/>
    <col min="15619" max="15619" width="22.42578125" style="443" customWidth="1"/>
    <col min="15620" max="15620" width="34.5703125" style="443" customWidth="1"/>
    <col min="15621" max="15621" width="0.7109375" style="443" customWidth="1"/>
    <col min="15622" max="15623" width="17.140625" style="443" customWidth="1"/>
    <col min="15624" max="15624" width="0.7109375" style="443" customWidth="1"/>
    <col min="15625" max="15625" width="16.7109375" style="443" customWidth="1"/>
    <col min="15626" max="15626" width="17.140625" style="443" customWidth="1"/>
    <col min="15627" max="15627" width="0.7109375" style="443" customWidth="1"/>
    <col min="15628" max="15628" width="17.140625" style="443" customWidth="1"/>
    <col min="15629" max="15629" width="0.7109375" style="443" customWidth="1"/>
    <col min="15630" max="15630" width="17.140625" style="443" customWidth="1"/>
    <col min="15631" max="15631" width="3.5703125" style="443" customWidth="1"/>
    <col min="15632" max="15633" width="20" style="443" customWidth="1"/>
    <col min="15634" max="15634" width="1.140625" style="443" customWidth="1"/>
    <col min="15635" max="15635" width="59.5703125" style="443" customWidth="1"/>
    <col min="15636" max="15637" width="12.28515625" style="443" customWidth="1"/>
    <col min="15638" max="15638" width="1.140625" style="443" customWidth="1"/>
    <col min="15639" max="15640" width="12.28515625" style="443" customWidth="1"/>
    <col min="15641" max="15642" width="9.140625" style="443"/>
    <col min="15643" max="15643" width="10.42578125" style="443" customWidth="1"/>
    <col min="15644" max="15872" width="9.140625" style="443"/>
    <col min="15873" max="15873" width="3.7109375" style="443" customWidth="1"/>
    <col min="15874" max="15874" width="20.140625" style="443" customWidth="1"/>
    <col min="15875" max="15875" width="22.42578125" style="443" customWidth="1"/>
    <col min="15876" max="15876" width="34.5703125" style="443" customWidth="1"/>
    <col min="15877" max="15877" width="0.7109375" style="443" customWidth="1"/>
    <col min="15878" max="15879" width="17.140625" style="443" customWidth="1"/>
    <col min="15880" max="15880" width="0.7109375" style="443" customWidth="1"/>
    <col min="15881" max="15881" width="16.7109375" style="443" customWidth="1"/>
    <col min="15882" max="15882" width="17.140625" style="443" customWidth="1"/>
    <col min="15883" max="15883" width="0.7109375" style="443" customWidth="1"/>
    <col min="15884" max="15884" width="17.140625" style="443" customWidth="1"/>
    <col min="15885" max="15885" width="0.7109375" style="443" customWidth="1"/>
    <col min="15886" max="15886" width="17.140625" style="443" customWidth="1"/>
    <col min="15887" max="15887" width="3.5703125" style="443" customWidth="1"/>
    <col min="15888" max="15889" width="20" style="443" customWidth="1"/>
    <col min="15890" max="15890" width="1.140625" style="443" customWidth="1"/>
    <col min="15891" max="15891" width="59.5703125" style="443" customWidth="1"/>
    <col min="15892" max="15893" width="12.28515625" style="443" customWidth="1"/>
    <col min="15894" max="15894" width="1.140625" style="443" customWidth="1"/>
    <col min="15895" max="15896" width="12.28515625" style="443" customWidth="1"/>
    <col min="15897" max="15898" width="9.140625" style="443"/>
    <col min="15899" max="15899" width="10.42578125" style="443" customWidth="1"/>
    <col min="15900" max="16128" width="9.140625" style="443"/>
    <col min="16129" max="16129" width="3.7109375" style="443" customWidth="1"/>
    <col min="16130" max="16130" width="20.140625" style="443" customWidth="1"/>
    <col min="16131" max="16131" width="22.42578125" style="443" customWidth="1"/>
    <col min="16132" max="16132" width="34.5703125" style="443" customWidth="1"/>
    <col min="16133" max="16133" width="0.7109375" style="443" customWidth="1"/>
    <col min="16134" max="16135" width="17.140625" style="443" customWidth="1"/>
    <col min="16136" max="16136" width="0.7109375" style="443" customWidth="1"/>
    <col min="16137" max="16137" width="16.7109375" style="443" customWidth="1"/>
    <col min="16138" max="16138" width="17.140625" style="443" customWidth="1"/>
    <col min="16139" max="16139" width="0.7109375" style="443" customWidth="1"/>
    <col min="16140" max="16140" width="17.140625" style="443" customWidth="1"/>
    <col min="16141" max="16141" width="0.7109375" style="443" customWidth="1"/>
    <col min="16142" max="16142" width="17.140625" style="443" customWidth="1"/>
    <col min="16143" max="16143" width="3.5703125" style="443" customWidth="1"/>
    <col min="16144" max="16145" width="20" style="443" customWidth="1"/>
    <col min="16146" max="16146" width="1.140625" style="443" customWidth="1"/>
    <col min="16147" max="16147" width="59.5703125" style="443" customWidth="1"/>
    <col min="16148" max="16149" width="12.28515625" style="443" customWidth="1"/>
    <col min="16150" max="16150" width="1.140625" style="443" customWidth="1"/>
    <col min="16151" max="16152" width="12.28515625" style="443" customWidth="1"/>
    <col min="16153" max="16154" width="9.140625" style="443"/>
    <col min="16155" max="16155" width="10.42578125" style="443" customWidth="1"/>
    <col min="16156" max="16384" width="9.140625" style="443"/>
  </cols>
  <sheetData>
    <row r="1" spans="1:27" s="13" customFormat="1" ht="15.75" customHeight="1">
      <c r="A1" s="1"/>
      <c r="B1" s="2" t="s">
        <v>0</v>
      </c>
      <c r="C1" s="2"/>
      <c r="D1" s="2"/>
      <c r="E1" s="3"/>
      <c r="F1" s="4" t="s">
        <v>1</v>
      </c>
      <c r="G1" s="5" t="s">
        <v>2</v>
      </c>
      <c r="H1" s="3"/>
      <c r="I1" s="6" t="s">
        <v>3</v>
      </c>
      <c r="J1" s="6"/>
      <c r="K1" s="3"/>
      <c r="L1" s="7" t="s">
        <v>4</v>
      </c>
      <c r="M1" s="3"/>
      <c r="N1" s="8"/>
      <c r="O1" s="3"/>
      <c r="P1" s="9" t="s">
        <v>5</v>
      </c>
      <c r="Q1" s="10"/>
      <c r="R1" s="11"/>
      <c r="S1" s="1"/>
      <c r="T1" s="1"/>
      <c r="U1" s="1"/>
      <c r="V1" s="1"/>
      <c r="W1" s="12"/>
      <c r="X1" s="12"/>
      <c r="Y1" s="12"/>
      <c r="Z1" s="12"/>
      <c r="AA1" s="12"/>
    </row>
    <row r="2" spans="1:27" s="32" customFormat="1" ht="20.25" customHeight="1">
      <c r="A2" s="1"/>
      <c r="B2" s="14" t="str">
        <f>+[1]OTCHET!B9</f>
        <v>НАЦИОНАЛНА ЗДРАВНООСИГУРИТЕЛНА КАСА</v>
      </c>
      <c r="C2" s="15"/>
      <c r="D2" s="16"/>
      <c r="E2" s="17"/>
      <c r="F2" s="18">
        <f>+[1]OTCHET!H9</f>
        <v>121858220</v>
      </c>
      <c r="G2" s="19" t="str">
        <f>+[1]OTCHET!F12</f>
        <v>5600</v>
      </c>
      <c r="H2" s="20"/>
      <c r="I2" s="21">
        <f>+[1]OTCHET!H607</f>
        <v>0</v>
      </c>
      <c r="J2" s="22"/>
      <c r="K2" s="8"/>
      <c r="L2" s="23" t="str">
        <f>+[1]OTCHET!H605</f>
        <v>zvaleva@nhif.bg</v>
      </c>
      <c r="M2" s="24"/>
      <c r="N2" s="25"/>
      <c r="O2" s="26"/>
      <c r="P2" s="27">
        <f>+[1]OTCHET!E15</f>
        <v>33</v>
      </c>
      <c r="Q2" s="28" t="str">
        <f>+[1]OTCHET!F15</f>
        <v>Чужди средства</v>
      </c>
      <c r="R2" s="29"/>
      <c r="S2" s="1" t="s">
        <v>6</v>
      </c>
      <c r="T2" s="30">
        <f>+[1]OTCHET!I9</f>
        <v>0</v>
      </c>
      <c r="U2" s="31"/>
      <c r="V2" s="26"/>
      <c r="W2" s="12"/>
      <c r="X2" s="12"/>
      <c r="Y2" s="12"/>
      <c r="Z2" s="12"/>
      <c r="AA2" s="12"/>
    </row>
    <row r="3" spans="1:27" s="32" customFormat="1" ht="4.5" customHeight="1">
      <c r="A3" s="1"/>
      <c r="B3" s="33"/>
      <c r="C3" s="33"/>
      <c r="D3" s="33"/>
      <c r="E3" s="17"/>
      <c r="F3" s="34"/>
      <c r="G3" s="26"/>
      <c r="H3" s="20"/>
      <c r="I3" s="26"/>
      <c r="J3" s="26"/>
      <c r="K3" s="20"/>
      <c r="L3" s="8"/>
      <c r="M3" s="3"/>
      <c r="N3" s="8"/>
      <c r="O3" s="26"/>
      <c r="P3" s="35"/>
      <c r="Q3" s="29"/>
      <c r="R3" s="29"/>
      <c r="S3" s="1"/>
      <c r="T3" s="1"/>
      <c r="U3" s="1"/>
      <c r="V3" s="26"/>
      <c r="W3" s="12"/>
      <c r="X3" s="12"/>
      <c r="Y3" s="12"/>
      <c r="Z3" s="12"/>
      <c r="AA3" s="12"/>
    </row>
    <row r="4" spans="1:27" s="32" customFormat="1" ht="18.75" customHeight="1">
      <c r="A4" s="1"/>
      <c r="B4" s="36" t="s">
        <v>7</v>
      </c>
      <c r="C4" s="36"/>
      <c r="D4" s="36"/>
      <c r="E4" s="37"/>
      <c r="F4" s="36"/>
      <c r="G4" s="38"/>
      <c r="H4" s="38"/>
      <c r="I4" s="38"/>
      <c r="J4" s="38" t="s">
        <v>8</v>
      </c>
      <c r="K4" s="20"/>
      <c r="L4" s="39">
        <f>+Q4</f>
        <v>2021</v>
      </c>
      <c r="M4" s="40"/>
      <c r="N4" s="40"/>
      <c r="O4" s="26"/>
      <c r="P4" s="41" t="s">
        <v>8</v>
      </c>
      <c r="Q4" s="39">
        <f>+[1]OTCHET!C3</f>
        <v>2021</v>
      </c>
      <c r="R4" s="29"/>
      <c r="S4" s="42" t="s">
        <v>9</v>
      </c>
      <c r="T4" s="42"/>
      <c r="U4" s="42"/>
      <c r="V4" s="1"/>
      <c r="W4" s="12"/>
      <c r="X4" s="12"/>
      <c r="Y4" s="12"/>
      <c r="Z4" s="12"/>
      <c r="AA4" s="12"/>
    </row>
    <row r="5" spans="1:27" s="32" customFormat="1" ht="2.25" customHeight="1">
      <c r="A5" s="20"/>
      <c r="B5" s="43"/>
      <c r="C5" s="43"/>
      <c r="D5" s="43"/>
      <c r="E5" s="43"/>
      <c r="F5" s="43"/>
      <c r="G5" s="44"/>
      <c r="H5" s="43"/>
      <c r="I5" s="44"/>
      <c r="J5" s="45"/>
      <c r="K5" s="20"/>
      <c r="L5" s="26"/>
      <c r="M5" s="26"/>
      <c r="N5" s="20"/>
      <c r="O5" s="26"/>
      <c r="P5" s="26"/>
      <c r="Q5" s="46"/>
      <c r="R5" s="29"/>
      <c r="S5" s="1"/>
      <c r="T5" s="1"/>
      <c r="U5" s="1"/>
      <c r="V5" s="1"/>
      <c r="W5" s="12"/>
      <c r="X5" s="12"/>
      <c r="Y5" s="12"/>
      <c r="Z5" s="12"/>
      <c r="AA5" s="12"/>
    </row>
    <row r="6" spans="1:27" s="13" customFormat="1" ht="17.25" customHeight="1">
      <c r="A6" s="1"/>
      <c r="B6" s="36" t="s">
        <v>10</v>
      </c>
      <c r="C6" s="36"/>
      <c r="D6" s="36"/>
      <c r="E6" s="37"/>
      <c r="F6" s="47"/>
      <c r="G6" s="47"/>
      <c r="H6" s="37"/>
      <c r="I6" s="47"/>
      <c r="J6" s="48"/>
      <c r="K6" s="17"/>
      <c r="L6" s="49">
        <f>[1]OTCHET!F9</f>
        <v>44377</v>
      </c>
      <c r="M6" s="17"/>
      <c r="N6" s="50" t="s">
        <v>11</v>
      </c>
      <c r="O6" s="3"/>
      <c r="P6" s="51">
        <f>[1]OTCHET!F9</f>
        <v>44377</v>
      </c>
      <c r="Q6" s="50" t="s">
        <v>11</v>
      </c>
      <c r="R6" s="52"/>
      <c r="S6" s="53">
        <f>+Q4</f>
        <v>2021</v>
      </c>
      <c r="T6" s="53"/>
      <c r="U6" s="53"/>
      <c r="V6" s="1"/>
      <c r="W6" s="12"/>
      <c r="X6" s="12"/>
      <c r="Y6" s="12"/>
      <c r="Z6" s="12"/>
      <c r="AA6" s="12"/>
    </row>
    <row r="7" spans="1:27" s="13" customFormat="1" ht="4.5" customHeight="1" thickBot="1">
      <c r="A7" s="1"/>
      <c r="B7" s="54"/>
      <c r="C7" s="54"/>
      <c r="D7" s="54"/>
      <c r="E7" s="17"/>
      <c r="F7" s="55"/>
      <c r="G7" s="55"/>
      <c r="H7" s="17"/>
      <c r="I7" s="55"/>
      <c r="J7" s="55"/>
      <c r="K7" s="17"/>
      <c r="L7" s="55"/>
      <c r="M7" s="17"/>
      <c r="N7" s="55"/>
      <c r="O7" s="56"/>
      <c r="P7" s="57"/>
      <c r="Q7" s="57"/>
      <c r="R7" s="52"/>
      <c r="S7" s="58"/>
      <c r="T7" s="58"/>
      <c r="U7" s="58"/>
      <c r="V7" s="3"/>
      <c r="W7" s="12"/>
      <c r="X7" s="12"/>
      <c r="Y7" s="12"/>
      <c r="Z7" s="12"/>
    </row>
    <row r="8" spans="1:27" s="13" customFormat="1" ht="57" customHeight="1">
      <c r="A8" s="1"/>
      <c r="B8" s="59"/>
      <c r="C8" s="60"/>
      <c r="D8" s="61"/>
      <c r="E8" s="17"/>
      <c r="F8" s="62" t="s">
        <v>12</v>
      </c>
      <c r="G8" s="63" t="s">
        <v>13</v>
      </c>
      <c r="H8" s="17"/>
      <c r="I8" s="64" t="s">
        <v>14</v>
      </c>
      <c r="J8" s="65" t="s">
        <v>15</v>
      </c>
      <c r="K8" s="17"/>
      <c r="L8" s="66" t="s">
        <v>16</v>
      </c>
      <c r="M8" s="17"/>
      <c r="N8" s="67" t="s">
        <v>17</v>
      </c>
      <c r="O8" s="68"/>
      <c r="P8" s="69" t="s">
        <v>18</v>
      </c>
      <c r="Q8" s="70" t="s">
        <v>19</v>
      </c>
      <c r="R8" s="52"/>
      <c r="S8" s="71" t="s">
        <v>20</v>
      </c>
      <c r="T8" s="72"/>
      <c r="U8" s="73"/>
      <c r="V8" s="3"/>
      <c r="W8" s="12"/>
      <c r="X8" s="12"/>
      <c r="Y8" s="12"/>
      <c r="Z8" s="12"/>
    </row>
    <row r="9" spans="1:27" s="13" customFormat="1" ht="18" customHeight="1" thickBot="1">
      <c r="A9" s="1"/>
      <c r="B9" s="74" t="s">
        <v>21</v>
      </c>
      <c r="C9" s="75"/>
      <c r="D9" s="76"/>
      <c r="E9" s="17"/>
      <c r="F9" s="77">
        <f>+L4</f>
        <v>2021</v>
      </c>
      <c r="G9" s="78">
        <f>+L6</f>
        <v>44377</v>
      </c>
      <c r="H9" s="17"/>
      <c r="I9" s="79">
        <f>+L4</f>
        <v>2021</v>
      </c>
      <c r="J9" s="80">
        <f>+L6</f>
        <v>44377</v>
      </c>
      <c r="K9" s="81"/>
      <c r="L9" s="82">
        <f>+L6</f>
        <v>44377</v>
      </c>
      <c r="M9" s="81"/>
      <c r="N9" s="83">
        <f>+L6</f>
        <v>44377</v>
      </c>
      <c r="O9" s="84"/>
      <c r="P9" s="85">
        <f>+L4</f>
        <v>2021</v>
      </c>
      <c r="Q9" s="86">
        <f>[1]OTCHET!F9</f>
        <v>44377</v>
      </c>
      <c r="R9" s="52"/>
      <c r="S9" s="87" t="s">
        <v>22</v>
      </c>
      <c r="T9" s="88"/>
      <c r="U9" s="89"/>
      <c r="V9" s="90"/>
      <c r="W9" s="12"/>
      <c r="X9" s="12"/>
      <c r="Y9" s="12"/>
      <c r="Z9" s="12"/>
    </row>
    <row r="10" spans="1:27" s="13" customFormat="1" ht="15.75">
      <c r="A10" s="1"/>
      <c r="B10" s="91" t="s">
        <v>23</v>
      </c>
      <c r="C10" s="92"/>
      <c r="D10" s="93"/>
      <c r="E10" s="17"/>
      <c r="F10" s="94" t="s">
        <v>24</v>
      </c>
      <c r="G10" s="95" t="s">
        <v>25</v>
      </c>
      <c r="H10" s="17"/>
      <c r="I10" s="94" t="s">
        <v>26</v>
      </c>
      <c r="J10" s="95" t="s">
        <v>27</v>
      </c>
      <c r="K10" s="17"/>
      <c r="L10" s="95" t="s">
        <v>28</v>
      </c>
      <c r="M10" s="17"/>
      <c r="N10" s="96" t="s">
        <v>29</v>
      </c>
      <c r="O10" s="97"/>
      <c r="P10" s="98" t="s">
        <v>24</v>
      </c>
      <c r="Q10" s="99" t="s">
        <v>25</v>
      </c>
      <c r="R10" s="52"/>
      <c r="S10" s="100"/>
      <c r="T10" s="101"/>
      <c r="U10" s="102"/>
      <c r="V10" s="90"/>
      <c r="W10" s="12"/>
      <c r="X10" s="12"/>
      <c r="Y10" s="12"/>
      <c r="Z10" s="12"/>
    </row>
    <row r="11" spans="1:27" s="13" customFormat="1" ht="15.75">
      <c r="A11" s="103"/>
      <c r="B11" s="104" t="s">
        <v>30</v>
      </c>
      <c r="C11" s="105"/>
      <c r="D11" s="106"/>
      <c r="E11" s="17"/>
      <c r="F11" s="107"/>
      <c r="G11" s="108"/>
      <c r="H11" s="17"/>
      <c r="I11" s="107"/>
      <c r="J11" s="107"/>
      <c r="K11" s="109"/>
      <c r="L11" s="107"/>
      <c r="M11" s="109"/>
      <c r="N11" s="110"/>
      <c r="O11" s="111"/>
      <c r="P11" s="107"/>
      <c r="Q11" s="107"/>
      <c r="R11" s="52"/>
      <c r="S11" s="104" t="s">
        <v>30</v>
      </c>
      <c r="T11" s="105"/>
      <c r="U11" s="106"/>
      <c r="V11" s="90"/>
      <c r="W11" s="12"/>
      <c r="X11" s="12"/>
      <c r="Y11" s="12"/>
      <c r="Z11" s="12"/>
    </row>
    <row r="12" spans="1:27" s="13" customFormat="1" ht="15.75">
      <c r="A12" s="103"/>
      <c r="B12" s="112" t="s">
        <v>31</v>
      </c>
      <c r="C12" s="113"/>
      <c r="D12" s="114"/>
      <c r="E12" s="17"/>
      <c r="F12" s="115"/>
      <c r="G12" s="116"/>
      <c r="H12" s="17"/>
      <c r="I12" s="115"/>
      <c r="J12" s="115"/>
      <c r="K12" s="109"/>
      <c r="L12" s="115"/>
      <c r="M12" s="109"/>
      <c r="N12" s="117"/>
      <c r="O12" s="111"/>
      <c r="P12" s="115"/>
      <c r="Q12" s="115"/>
      <c r="R12" s="52"/>
      <c r="S12" s="112" t="s">
        <v>31</v>
      </c>
      <c r="T12" s="113"/>
      <c r="U12" s="114"/>
      <c r="V12" s="90"/>
      <c r="W12" s="12"/>
      <c r="X12" s="12"/>
      <c r="Y12" s="12"/>
      <c r="Z12" s="12"/>
    </row>
    <row r="13" spans="1:27" s="13" customFormat="1" ht="15.75">
      <c r="A13" s="103"/>
      <c r="B13" s="118" t="s">
        <v>32</v>
      </c>
      <c r="C13" s="119"/>
      <c r="D13" s="120"/>
      <c r="E13" s="17"/>
      <c r="F13" s="121">
        <f>+IF($P$2=0,$P13,0)</f>
        <v>0</v>
      </c>
      <c r="G13" s="122">
        <f>+IF($P$2=0,$Q13,0)</f>
        <v>0</v>
      </c>
      <c r="H13" s="17"/>
      <c r="I13" s="121">
        <f>+IF(OR($P$2=98,$P$2=42,$P$2=96,$P$2=97),$P13,0)</f>
        <v>0</v>
      </c>
      <c r="J13" s="122">
        <f>+IF(OR($P$2=98,$P$2=42,$P$2=96,$P$2=97),$Q13,0)</f>
        <v>0</v>
      </c>
      <c r="K13" s="109"/>
      <c r="L13" s="122">
        <f>+IF($P$2=33,$Q13,0)</f>
        <v>0</v>
      </c>
      <c r="M13" s="109"/>
      <c r="N13" s="123">
        <f>+ROUND(+G13+J13+L13,0)</f>
        <v>0</v>
      </c>
      <c r="O13" s="111"/>
      <c r="P13" s="124">
        <f>+ROUND([1]OTCHET!E22+[1]OTCHET!E28+[1]OTCHET!E33+[1]OTCHET!E39+[1]OTCHET!E47+[1]OTCHET!E52+[1]OTCHET!E58+[1]OTCHET!E61+[1]OTCHET!E64+[1]OTCHET!E65+[1]OTCHET!E72+[1]OTCHET!E73,0)</f>
        <v>0</v>
      </c>
      <c r="Q13" s="125">
        <f>+ROUND([1]OTCHET!F22+[1]OTCHET!F28+[1]OTCHET!F33+[1]OTCHET!F39+[1]OTCHET!F47+[1]OTCHET!F52+[1]OTCHET!F58+[1]OTCHET!F61+[1]OTCHET!F64+[1]OTCHET!F65+[1]OTCHET!F72+[1]OTCHET!F73,0)</f>
        <v>0</v>
      </c>
      <c r="R13" s="52"/>
      <c r="S13" s="126" t="s">
        <v>33</v>
      </c>
      <c r="T13" s="127"/>
      <c r="U13" s="128"/>
      <c r="V13" s="90"/>
      <c r="W13" s="12"/>
      <c r="X13" s="12"/>
      <c r="Y13" s="12"/>
      <c r="Z13" s="12"/>
    </row>
    <row r="14" spans="1:27" s="13" customFormat="1" ht="15.75">
      <c r="A14" s="103"/>
      <c r="B14" s="129" t="s">
        <v>34</v>
      </c>
      <c r="C14" s="130"/>
      <c r="D14" s="131"/>
      <c r="E14" s="17"/>
      <c r="F14" s="132">
        <f t="shared" ref="F14:F22" si="0">+IF($P$2=0,$P14,0)</f>
        <v>0</v>
      </c>
      <c r="G14" s="133">
        <f t="shared" ref="G14:G22" si="1">+IF($P$2=0,$Q14,0)</f>
        <v>0</v>
      </c>
      <c r="H14" s="17"/>
      <c r="I14" s="132">
        <f t="shared" ref="I14:I22" si="2">+IF(OR($P$2=98,$P$2=42,$P$2=96,$P$2=97),$P14,0)</f>
        <v>0</v>
      </c>
      <c r="J14" s="133">
        <f t="shared" ref="J14:J22" si="3">+IF(OR($P$2=98,$P$2=42,$P$2=96,$P$2=97),$Q14,0)</f>
        <v>0</v>
      </c>
      <c r="K14" s="109"/>
      <c r="L14" s="133">
        <f t="shared" ref="L14:L22" si="4">+IF($P$2=33,$Q14,0)</f>
        <v>0</v>
      </c>
      <c r="M14" s="109"/>
      <c r="N14" s="134">
        <f t="shared" ref="N14:N22" si="5">+ROUND(+G14+J14+L14,0)</f>
        <v>0</v>
      </c>
      <c r="O14" s="111"/>
      <c r="P14" s="132">
        <f>+ROUND(+[1]OTCHET!E90+[1]OTCHET!E93+[1]OTCHET!E94+[1]OTCHET!E115+[1]OTCHET!E116,0)</f>
        <v>0</v>
      </c>
      <c r="Q14" s="133">
        <f>+ROUND(+[1]OTCHET!F90+[1]OTCHET!F93+[1]OTCHET!F94+[1]OTCHET!F115+[1]OTCHET!F116,0)</f>
        <v>0</v>
      </c>
      <c r="R14" s="52"/>
      <c r="S14" s="135" t="s">
        <v>35</v>
      </c>
      <c r="T14" s="136"/>
      <c r="U14" s="137"/>
      <c r="V14" s="90"/>
      <c r="W14" s="12"/>
      <c r="X14" s="12"/>
      <c r="Y14" s="12"/>
      <c r="Z14" s="12"/>
    </row>
    <row r="15" spans="1:27" s="13" customFormat="1" ht="15.75">
      <c r="A15" s="103"/>
      <c r="B15" s="138" t="s">
        <v>36</v>
      </c>
      <c r="C15" s="139"/>
      <c r="D15" s="140"/>
      <c r="E15" s="17"/>
      <c r="F15" s="141">
        <f t="shared" si="0"/>
        <v>0</v>
      </c>
      <c r="G15" s="142">
        <f t="shared" si="1"/>
        <v>0</v>
      </c>
      <c r="H15" s="17"/>
      <c r="I15" s="141">
        <f t="shared" si="2"/>
        <v>0</v>
      </c>
      <c r="J15" s="142">
        <f t="shared" si="3"/>
        <v>0</v>
      </c>
      <c r="K15" s="109"/>
      <c r="L15" s="142">
        <f t="shared" si="4"/>
        <v>0</v>
      </c>
      <c r="M15" s="109"/>
      <c r="N15" s="143">
        <f t="shared" si="5"/>
        <v>0</v>
      </c>
      <c r="O15" s="111"/>
      <c r="P15" s="141">
        <f>+ROUND(+[1]OTCHET!E115+[1]OTCHET!E116,0)</f>
        <v>0</v>
      </c>
      <c r="Q15" s="142">
        <f>+[1]OTCHET!F115+[1]OTCHET!F116</f>
        <v>0</v>
      </c>
      <c r="R15" s="52"/>
      <c r="S15" s="144" t="s">
        <v>37</v>
      </c>
      <c r="T15" s="145"/>
      <c r="U15" s="146"/>
      <c r="V15" s="90"/>
      <c r="W15" s="12"/>
      <c r="X15" s="12"/>
      <c r="Y15" s="12"/>
      <c r="Z15" s="12"/>
    </row>
    <row r="16" spans="1:27" s="13" customFormat="1" ht="15.75">
      <c r="A16" s="103"/>
      <c r="B16" s="118" t="s">
        <v>38</v>
      </c>
      <c r="C16" s="119"/>
      <c r="D16" s="120"/>
      <c r="E16" s="17"/>
      <c r="F16" s="147">
        <f t="shared" si="0"/>
        <v>0</v>
      </c>
      <c r="G16" s="148">
        <f t="shared" si="1"/>
        <v>0</v>
      </c>
      <c r="H16" s="17"/>
      <c r="I16" s="147">
        <f t="shared" si="2"/>
        <v>0</v>
      </c>
      <c r="J16" s="148">
        <f t="shared" si="3"/>
        <v>0</v>
      </c>
      <c r="K16" s="109"/>
      <c r="L16" s="148">
        <f t="shared" si="4"/>
        <v>0</v>
      </c>
      <c r="M16" s="109"/>
      <c r="N16" s="134">
        <f t="shared" si="5"/>
        <v>0</v>
      </c>
      <c r="O16" s="111"/>
      <c r="P16" s="147">
        <f>+ROUND(+[1]OTCHET!E110+[1]OTCHET!E111,0)</f>
        <v>0</v>
      </c>
      <c r="Q16" s="148">
        <f>+ROUND(+[1]OTCHET!F110+[1]OTCHET!F111,0)</f>
        <v>0</v>
      </c>
      <c r="R16" s="52"/>
      <c r="S16" s="126" t="s">
        <v>39</v>
      </c>
      <c r="T16" s="127"/>
      <c r="U16" s="128"/>
      <c r="V16" s="90"/>
      <c r="W16" s="12"/>
      <c r="X16" s="12"/>
      <c r="Y16" s="12"/>
      <c r="Z16" s="12"/>
    </row>
    <row r="17" spans="1:26" s="13" customFormat="1" ht="15.75">
      <c r="A17" s="103"/>
      <c r="B17" s="149" t="s">
        <v>40</v>
      </c>
      <c r="C17" s="150"/>
      <c r="D17" s="151"/>
      <c r="E17" s="17"/>
      <c r="F17" s="147">
        <f t="shared" si="0"/>
        <v>0</v>
      </c>
      <c r="G17" s="148">
        <f t="shared" si="1"/>
        <v>0</v>
      </c>
      <c r="H17" s="17"/>
      <c r="I17" s="147">
        <f t="shared" si="2"/>
        <v>0</v>
      </c>
      <c r="J17" s="148">
        <f t="shared" si="3"/>
        <v>0</v>
      </c>
      <c r="K17" s="109"/>
      <c r="L17" s="148">
        <f t="shared" si="4"/>
        <v>0</v>
      </c>
      <c r="M17" s="109"/>
      <c r="N17" s="134">
        <f t="shared" si="5"/>
        <v>0</v>
      </c>
      <c r="O17" s="111"/>
      <c r="P17" s="147">
        <f>+ROUND([1]OTCHET!E77,0)</f>
        <v>0</v>
      </c>
      <c r="Q17" s="148">
        <f>+ROUND([1]OTCHET!F77,0)</f>
        <v>0</v>
      </c>
      <c r="R17" s="52"/>
      <c r="S17" s="152" t="s">
        <v>41</v>
      </c>
      <c r="T17" s="153"/>
      <c r="U17" s="154"/>
      <c r="V17" s="90"/>
      <c r="W17" s="12"/>
      <c r="X17" s="12"/>
      <c r="Y17" s="12"/>
      <c r="Z17" s="12"/>
    </row>
    <row r="18" spans="1:26" s="13" customFormat="1" ht="15.75">
      <c r="A18" s="103"/>
      <c r="B18" s="149" t="s">
        <v>42</v>
      </c>
      <c r="C18" s="150"/>
      <c r="D18" s="151"/>
      <c r="E18" s="17"/>
      <c r="F18" s="147">
        <f t="shared" si="0"/>
        <v>0</v>
      </c>
      <c r="G18" s="148">
        <f t="shared" si="1"/>
        <v>0</v>
      </c>
      <c r="H18" s="17"/>
      <c r="I18" s="147">
        <f t="shared" si="2"/>
        <v>0</v>
      </c>
      <c r="J18" s="148">
        <f t="shared" si="3"/>
        <v>0</v>
      </c>
      <c r="K18" s="109"/>
      <c r="L18" s="148">
        <f t="shared" si="4"/>
        <v>0</v>
      </c>
      <c r="M18" s="109"/>
      <c r="N18" s="134">
        <f t="shared" si="5"/>
        <v>0</v>
      </c>
      <c r="O18" s="111"/>
      <c r="P18" s="147">
        <f>+ROUND([1]OTCHET!E78+[1]OTCHET!E79,0)</f>
        <v>0</v>
      </c>
      <c r="Q18" s="148">
        <f>+ROUND([1]OTCHET!F78+[1]OTCHET!F79,0)</f>
        <v>0</v>
      </c>
      <c r="R18" s="52"/>
      <c r="S18" s="152" t="s">
        <v>43</v>
      </c>
      <c r="T18" s="153"/>
      <c r="U18" s="154"/>
      <c r="V18" s="90"/>
      <c r="W18" s="12"/>
      <c r="X18" s="12"/>
      <c r="Y18" s="12"/>
      <c r="Z18" s="12"/>
    </row>
    <row r="19" spans="1:26" s="13" customFormat="1" ht="15.75">
      <c r="A19" s="103"/>
      <c r="B19" s="149" t="s">
        <v>44</v>
      </c>
      <c r="C19" s="150"/>
      <c r="D19" s="151"/>
      <c r="E19" s="17"/>
      <c r="F19" s="147">
        <f t="shared" si="0"/>
        <v>0</v>
      </c>
      <c r="G19" s="148">
        <f t="shared" si="1"/>
        <v>0</v>
      </c>
      <c r="H19" s="17"/>
      <c r="I19" s="147">
        <f t="shared" si="2"/>
        <v>0</v>
      </c>
      <c r="J19" s="148">
        <f t="shared" si="3"/>
        <v>0</v>
      </c>
      <c r="K19" s="109"/>
      <c r="L19" s="148">
        <f t="shared" si="4"/>
        <v>0</v>
      </c>
      <c r="M19" s="109"/>
      <c r="N19" s="134">
        <f t="shared" si="5"/>
        <v>0</v>
      </c>
      <c r="O19" s="111"/>
      <c r="P19" s="147">
        <f>+ROUND([1]OTCHET!E137++[1]OTCHET!E138,0)</f>
        <v>0</v>
      </c>
      <c r="Q19" s="148">
        <f>+ROUND([1]OTCHET!F137++[1]OTCHET!F138,0)</f>
        <v>0</v>
      </c>
      <c r="R19" s="52"/>
      <c r="S19" s="152" t="s">
        <v>45</v>
      </c>
      <c r="T19" s="153"/>
      <c r="U19" s="154"/>
      <c r="V19" s="90"/>
      <c r="W19" s="12"/>
      <c r="X19" s="12"/>
      <c r="Y19" s="12"/>
      <c r="Z19" s="12"/>
    </row>
    <row r="20" spans="1:26" s="13" customFormat="1" ht="15.75">
      <c r="A20" s="103"/>
      <c r="B20" s="149" t="s">
        <v>46</v>
      </c>
      <c r="C20" s="150"/>
      <c r="D20" s="151"/>
      <c r="E20" s="17"/>
      <c r="F20" s="147">
        <f t="shared" si="0"/>
        <v>0</v>
      </c>
      <c r="G20" s="148">
        <f t="shared" si="1"/>
        <v>0</v>
      </c>
      <c r="H20" s="17"/>
      <c r="I20" s="147">
        <f t="shared" si="2"/>
        <v>0</v>
      </c>
      <c r="J20" s="148">
        <f t="shared" si="3"/>
        <v>0</v>
      </c>
      <c r="K20" s="109"/>
      <c r="L20" s="148">
        <f t="shared" si="4"/>
        <v>0</v>
      </c>
      <c r="M20" s="109"/>
      <c r="N20" s="134">
        <f t="shared" si="5"/>
        <v>0</v>
      </c>
      <c r="O20" s="111"/>
      <c r="P20" s="147">
        <f>+ROUND(+SUM([1]OTCHET!E81:E89),0)</f>
        <v>0</v>
      </c>
      <c r="Q20" s="148">
        <f>+ROUND(+SUM([1]OTCHET!F81:F89),0)</f>
        <v>0</v>
      </c>
      <c r="R20" s="52"/>
      <c r="S20" s="152" t="s">
        <v>47</v>
      </c>
      <c r="T20" s="153"/>
      <c r="U20" s="154"/>
      <c r="V20" s="90"/>
      <c r="W20" s="12"/>
      <c r="X20" s="12"/>
      <c r="Y20" s="12"/>
      <c r="Z20" s="12"/>
    </row>
    <row r="21" spans="1:26" s="13" customFormat="1" ht="15.75">
      <c r="A21" s="103"/>
      <c r="B21" s="149" t="s">
        <v>48</v>
      </c>
      <c r="C21" s="150"/>
      <c r="D21" s="151"/>
      <c r="E21" s="17"/>
      <c r="F21" s="147">
        <f t="shared" si="0"/>
        <v>0</v>
      </c>
      <c r="G21" s="148">
        <f t="shared" si="1"/>
        <v>0</v>
      </c>
      <c r="H21" s="17"/>
      <c r="I21" s="147">
        <f t="shared" si="2"/>
        <v>0</v>
      </c>
      <c r="J21" s="148">
        <f t="shared" si="3"/>
        <v>0</v>
      </c>
      <c r="K21" s="109"/>
      <c r="L21" s="148">
        <f t="shared" si="4"/>
        <v>0</v>
      </c>
      <c r="M21" s="109"/>
      <c r="N21" s="134">
        <f t="shared" si="5"/>
        <v>0</v>
      </c>
      <c r="O21" s="111"/>
      <c r="P21" s="147">
        <f>+ROUND([1]OTCHET!E75+[1]OTCHET!E76+[1]OTCHET!E80,0)</f>
        <v>0</v>
      </c>
      <c r="Q21" s="148">
        <f>+ROUND([1]OTCHET!F75+[1]OTCHET!F76+[1]OTCHET!F80,0)</f>
        <v>0</v>
      </c>
      <c r="R21" s="52"/>
      <c r="S21" s="152" t="s">
        <v>49</v>
      </c>
      <c r="T21" s="153"/>
      <c r="U21" s="154"/>
      <c r="V21" s="90"/>
      <c r="W21" s="12"/>
      <c r="X21" s="12"/>
      <c r="Y21" s="12"/>
      <c r="Z21" s="12"/>
    </row>
    <row r="22" spans="1:26" s="13" customFormat="1" ht="15.75">
      <c r="A22" s="103"/>
      <c r="B22" s="155" t="s">
        <v>50</v>
      </c>
      <c r="C22" s="156"/>
      <c r="D22" s="157"/>
      <c r="E22" s="17"/>
      <c r="F22" s="132">
        <f t="shared" si="0"/>
        <v>0</v>
      </c>
      <c r="G22" s="133">
        <f t="shared" si="1"/>
        <v>0</v>
      </c>
      <c r="H22" s="17"/>
      <c r="I22" s="132">
        <f t="shared" si="2"/>
        <v>0</v>
      </c>
      <c r="J22" s="133">
        <f t="shared" si="3"/>
        <v>0</v>
      </c>
      <c r="K22" s="109"/>
      <c r="L22" s="133">
        <f t="shared" si="4"/>
        <v>0</v>
      </c>
      <c r="M22" s="109"/>
      <c r="N22" s="158">
        <f t="shared" si="5"/>
        <v>0</v>
      </c>
      <c r="O22" s="111"/>
      <c r="P22" s="132">
        <f>+ROUND([1]OTCHET!E113+[1]OTCHET!E114+[1]OTCHET!E120,0)</f>
        <v>0</v>
      </c>
      <c r="Q22" s="133">
        <f>+ROUND([1]OTCHET!F113+[1]OTCHET!F114+[1]OTCHET!F120,0)</f>
        <v>0</v>
      </c>
      <c r="R22" s="52"/>
      <c r="S22" s="159" t="s">
        <v>51</v>
      </c>
      <c r="T22" s="160"/>
      <c r="U22" s="161"/>
      <c r="V22" s="90"/>
      <c r="W22" s="12"/>
      <c r="X22" s="12"/>
      <c r="Y22" s="12"/>
      <c r="Z22" s="12"/>
    </row>
    <row r="23" spans="1:26" s="13" customFormat="1" ht="15.75">
      <c r="A23" s="103"/>
      <c r="B23" s="162" t="s">
        <v>52</v>
      </c>
      <c r="C23" s="163"/>
      <c r="D23" s="164"/>
      <c r="E23" s="17"/>
      <c r="F23" s="165">
        <f>+ROUND(+SUM(F13,F14,F16,F17,F18,F19,F20,F21,F22),0)</f>
        <v>0</v>
      </c>
      <c r="G23" s="166">
        <f>+ROUND(+SUM(G13,G14,G16,G17,G18,G19,G20,G21,G22),0)</f>
        <v>0</v>
      </c>
      <c r="H23" s="17"/>
      <c r="I23" s="165">
        <f>+ROUND(+SUM(I13,I14,I16,I17,I18,I19,I20,I21,I22),0)</f>
        <v>0</v>
      </c>
      <c r="J23" s="166">
        <f>+ROUND(+SUM(J13,J14,J16,J17,J18,J19,J20,J21,J22),0)</f>
        <v>0</v>
      </c>
      <c r="K23" s="109"/>
      <c r="L23" s="166">
        <f>+ROUND(+SUM(L13,L14,L16,L17,L18,L19,L20,L21,L22),0)</f>
        <v>0</v>
      </c>
      <c r="M23" s="109"/>
      <c r="N23" s="167">
        <f>+ROUND(+SUM(N13,N14,N16,N17,N18,N19,N20,N21,N22),0)</f>
        <v>0</v>
      </c>
      <c r="O23" s="111"/>
      <c r="P23" s="165">
        <f>+ROUND(+SUM(P13,P14,P16,P17,P18,P19,P20,P21,P22),0)</f>
        <v>0</v>
      </c>
      <c r="Q23" s="166">
        <f>+ROUND(+SUM(Q13,Q14,Q16,Q17,Q18,Q19,Q20,Q21,Q22),0)</f>
        <v>0</v>
      </c>
      <c r="R23" s="52"/>
      <c r="S23" s="168" t="s">
        <v>53</v>
      </c>
      <c r="T23" s="169"/>
      <c r="U23" s="170"/>
      <c r="V23" s="90"/>
      <c r="W23" s="12"/>
      <c r="X23" s="12"/>
      <c r="Y23" s="12"/>
      <c r="Z23" s="12"/>
    </row>
    <row r="24" spans="1:26" s="13" customFormat="1" ht="15.75">
      <c r="A24" s="103"/>
      <c r="B24" s="112" t="s">
        <v>54</v>
      </c>
      <c r="C24" s="113"/>
      <c r="D24" s="114"/>
      <c r="E24" s="17"/>
      <c r="F24" s="107"/>
      <c r="G24" s="108"/>
      <c r="H24" s="17"/>
      <c r="I24" s="107"/>
      <c r="J24" s="108"/>
      <c r="K24" s="109"/>
      <c r="L24" s="108"/>
      <c r="M24" s="109"/>
      <c r="N24" s="171"/>
      <c r="O24" s="111"/>
      <c r="P24" s="107"/>
      <c r="Q24" s="108"/>
      <c r="R24" s="52"/>
      <c r="S24" s="112" t="s">
        <v>54</v>
      </c>
      <c r="T24" s="113"/>
      <c r="U24" s="114"/>
      <c r="V24" s="90"/>
      <c r="W24" s="12"/>
      <c r="X24" s="12"/>
      <c r="Y24" s="12"/>
      <c r="Z24" s="12"/>
    </row>
    <row r="25" spans="1:26" s="13" customFormat="1" ht="15.75">
      <c r="A25" s="103"/>
      <c r="B25" s="118" t="s">
        <v>55</v>
      </c>
      <c r="C25" s="119"/>
      <c r="D25" s="120"/>
      <c r="E25" s="17"/>
      <c r="F25" s="121">
        <f>+IF($P$2=0,$P25,0)</f>
        <v>0</v>
      </c>
      <c r="G25" s="122">
        <f>+IF($P$2=0,$Q25,0)</f>
        <v>0</v>
      </c>
      <c r="H25" s="17"/>
      <c r="I25" s="121">
        <f>+IF(OR($P$2=98,$P$2=42,$P$2=96,$P$2=97),$P25,0)</f>
        <v>0</v>
      </c>
      <c r="J25" s="122">
        <f>+IF(OR($P$2=98,$P$2=42,$P$2=96,$P$2=97),$Q25,0)</f>
        <v>0</v>
      </c>
      <c r="K25" s="109"/>
      <c r="L25" s="122">
        <f>+IF($P$2=33,$Q25,0)</f>
        <v>0</v>
      </c>
      <c r="M25" s="109"/>
      <c r="N25" s="123">
        <f>+ROUND(+G25+J25+L25,0)</f>
        <v>0</v>
      </c>
      <c r="O25" s="111"/>
      <c r="P25" s="121">
        <f>+ROUND([1]OTCHET!E135,0)</f>
        <v>0</v>
      </c>
      <c r="Q25" s="122">
        <f>+ROUND([1]OTCHET!F135,0)</f>
        <v>0</v>
      </c>
      <c r="R25" s="52"/>
      <c r="S25" s="126" t="s">
        <v>56</v>
      </c>
      <c r="T25" s="127"/>
      <c r="U25" s="128"/>
      <c r="V25" s="90"/>
      <c r="W25" s="12"/>
      <c r="X25" s="12"/>
      <c r="Y25" s="12"/>
      <c r="Z25" s="12"/>
    </row>
    <row r="26" spans="1:26" s="13" customFormat="1" ht="15.75">
      <c r="A26" s="103"/>
      <c r="B26" s="149" t="s">
        <v>57</v>
      </c>
      <c r="C26" s="150"/>
      <c r="D26" s="151"/>
      <c r="E26" s="17"/>
      <c r="F26" s="147">
        <f>+IF($P$2=0,$P26,0)</f>
        <v>0</v>
      </c>
      <c r="G26" s="148">
        <f>+IF($P$2=0,$Q26,0)</f>
        <v>0</v>
      </c>
      <c r="H26" s="17"/>
      <c r="I26" s="147">
        <f>+IF(OR($P$2=98,$P$2=42,$P$2=96,$P$2=97),$P26,0)</f>
        <v>0</v>
      </c>
      <c r="J26" s="148">
        <f>+IF(OR($P$2=98,$P$2=42,$P$2=96,$P$2=97),$Q26,0)</f>
        <v>0</v>
      </c>
      <c r="K26" s="109"/>
      <c r="L26" s="148">
        <f>+IF($P$2=33,$Q26,0)</f>
        <v>0</v>
      </c>
      <c r="M26" s="109"/>
      <c r="N26" s="134">
        <f>+ROUND(+G26+J26+L26,0)</f>
        <v>0</v>
      </c>
      <c r="O26" s="111"/>
      <c r="P26" s="147">
        <f>+ROUND(+SUM([1]OTCHET!E126:E134)+[1]OTCHET!E136,0)</f>
        <v>0</v>
      </c>
      <c r="Q26" s="148">
        <f>+ROUND(+SUM([1]OTCHET!F126:F134)+[1]OTCHET!F136,0)</f>
        <v>0</v>
      </c>
      <c r="R26" s="52"/>
      <c r="S26" s="152" t="s">
        <v>58</v>
      </c>
      <c r="T26" s="153"/>
      <c r="U26" s="154"/>
      <c r="V26" s="90"/>
      <c r="W26" s="12"/>
      <c r="X26" s="12"/>
      <c r="Y26" s="12"/>
      <c r="Z26" s="12"/>
    </row>
    <row r="27" spans="1:26" s="13" customFormat="1" ht="15.75">
      <c r="A27" s="103"/>
      <c r="B27" s="155" t="s">
        <v>59</v>
      </c>
      <c r="C27" s="156"/>
      <c r="D27" s="157"/>
      <c r="E27" s="17"/>
      <c r="F27" s="132">
        <f>+IF($P$2=0,$P27,0)</f>
        <v>0</v>
      </c>
      <c r="G27" s="133">
        <f>+IF($P$2=0,$Q27,0)</f>
        <v>0</v>
      </c>
      <c r="H27" s="17"/>
      <c r="I27" s="132">
        <f>+IF(OR($P$2=98,$P$2=42,$P$2=96,$P$2=97),$P27,0)</f>
        <v>0</v>
      </c>
      <c r="J27" s="133">
        <f>+IF(OR($P$2=98,$P$2=42,$P$2=96,$P$2=97),$Q27,0)</f>
        <v>0</v>
      </c>
      <c r="K27" s="109"/>
      <c r="L27" s="133">
        <f>+IF($P$2=33,$Q27,0)</f>
        <v>0</v>
      </c>
      <c r="M27" s="109"/>
      <c r="N27" s="158">
        <f>+ROUND(+G27+J27+L27,0)</f>
        <v>0</v>
      </c>
      <c r="O27" s="111"/>
      <c r="P27" s="132">
        <f>+ROUND(+[1]OTCHET!E109,0)</f>
        <v>0</v>
      </c>
      <c r="Q27" s="133">
        <f>+ROUND(+[1]OTCHET!F109,0)</f>
        <v>0</v>
      </c>
      <c r="R27" s="52"/>
      <c r="S27" s="159" t="s">
        <v>60</v>
      </c>
      <c r="T27" s="160"/>
      <c r="U27" s="161"/>
      <c r="V27" s="90"/>
      <c r="W27" s="12"/>
      <c r="X27" s="12"/>
      <c r="Y27" s="12"/>
      <c r="Z27" s="12"/>
    </row>
    <row r="28" spans="1:26" s="13" customFormat="1" ht="15.75">
      <c r="A28" s="103"/>
      <c r="B28" s="162" t="s">
        <v>61</v>
      </c>
      <c r="C28" s="163"/>
      <c r="D28" s="164"/>
      <c r="E28" s="17"/>
      <c r="F28" s="165">
        <f>+ROUND(+SUM(F25:F27),0)</f>
        <v>0</v>
      </c>
      <c r="G28" s="166">
        <f>+ROUND(+SUM(G25:G27),0)</f>
        <v>0</v>
      </c>
      <c r="H28" s="17"/>
      <c r="I28" s="165">
        <f>+ROUND(+SUM(I25:I27),0)</f>
        <v>0</v>
      </c>
      <c r="J28" s="166">
        <f>+ROUND(+SUM(J25:J27),0)</f>
        <v>0</v>
      </c>
      <c r="K28" s="109"/>
      <c r="L28" s="166">
        <f>+ROUND(+SUM(L25:L27),0)</f>
        <v>0</v>
      </c>
      <c r="M28" s="109"/>
      <c r="N28" s="167">
        <f>+ROUND(+SUM(N25:N27),0)</f>
        <v>0</v>
      </c>
      <c r="O28" s="111"/>
      <c r="P28" s="165">
        <f>+ROUND(+SUM(P25:P27),0)</f>
        <v>0</v>
      </c>
      <c r="Q28" s="166">
        <f>+ROUND(+SUM(Q25:Q27),0)</f>
        <v>0</v>
      </c>
      <c r="R28" s="52"/>
      <c r="S28" s="168" t="s">
        <v>62</v>
      </c>
      <c r="T28" s="169"/>
      <c r="U28" s="170"/>
      <c r="V28" s="90"/>
      <c r="W28" s="12"/>
      <c r="X28" s="12"/>
      <c r="Y28" s="12"/>
      <c r="Z28" s="12"/>
    </row>
    <row r="29" spans="1:26" s="13" customFormat="1" ht="6" customHeight="1">
      <c r="A29" s="103"/>
      <c r="B29" s="172"/>
      <c r="C29" s="173"/>
      <c r="D29" s="174"/>
      <c r="E29" s="17"/>
      <c r="F29" s="115"/>
      <c r="G29" s="116"/>
      <c r="H29" s="17"/>
      <c r="I29" s="115"/>
      <c r="J29" s="116"/>
      <c r="K29" s="109"/>
      <c r="L29" s="116"/>
      <c r="M29" s="109"/>
      <c r="N29" s="175"/>
      <c r="O29" s="111"/>
      <c r="P29" s="115"/>
      <c r="Q29" s="116"/>
      <c r="R29" s="52"/>
      <c r="S29" s="176"/>
      <c r="T29" s="177"/>
      <c r="U29" s="178"/>
      <c r="V29" s="90"/>
      <c r="W29" s="12"/>
      <c r="X29" s="12"/>
      <c r="Y29" s="12"/>
      <c r="Z29" s="12"/>
    </row>
    <row r="30" spans="1:26" s="13" customFormat="1" ht="15.75" hidden="1">
      <c r="A30" s="103"/>
      <c r="B30" s="179" t="s">
        <v>63</v>
      </c>
      <c r="C30" s="180"/>
      <c r="D30" s="181"/>
      <c r="E30" s="17"/>
      <c r="F30" s="182"/>
      <c r="G30" s="183"/>
      <c r="H30" s="17"/>
      <c r="I30" s="182"/>
      <c r="J30" s="183"/>
      <c r="K30" s="109"/>
      <c r="L30" s="183"/>
      <c r="M30" s="109"/>
      <c r="N30" s="184"/>
      <c r="O30" s="111"/>
      <c r="P30" s="182"/>
      <c r="Q30" s="183"/>
      <c r="R30" s="52"/>
      <c r="S30" s="185"/>
      <c r="T30" s="186"/>
      <c r="U30" s="187"/>
      <c r="V30" s="90"/>
      <c r="W30" s="12"/>
      <c r="X30" s="12"/>
      <c r="Y30" s="12"/>
      <c r="Z30" s="12"/>
    </row>
    <row r="31" spans="1:26" s="13" customFormat="1" ht="15.75" hidden="1">
      <c r="A31" s="103"/>
      <c r="B31" s="188" t="s">
        <v>64</v>
      </c>
      <c r="C31" s="189"/>
      <c r="D31" s="190"/>
      <c r="E31" s="17"/>
      <c r="F31" s="191"/>
      <c r="G31" s="192"/>
      <c r="H31" s="17"/>
      <c r="I31" s="191"/>
      <c r="J31" s="192"/>
      <c r="K31" s="109"/>
      <c r="L31" s="192"/>
      <c r="M31" s="109"/>
      <c r="N31" s="193"/>
      <c r="O31" s="111"/>
      <c r="P31" s="191"/>
      <c r="Q31" s="192"/>
      <c r="R31" s="52"/>
      <c r="S31" s="194"/>
      <c r="T31" s="195"/>
      <c r="U31" s="196"/>
      <c r="V31" s="90"/>
      <c r="W31" s="12"/>
      <c r="X31" s="12"/>
      <c r="Y31" s="12"/>
      <c r="Z31" s="12"/>
    </row>
    <row r="32" spans="1:26" s="13" customFormat="1" ht="15.75" hidden="1">
      <c r="A32" s="103"/>
      <c r="B32" s="197" t="s">
        <v>65</v>
      </c>
      <c r="C32" s="189"/>
      <c r="D32" s="190"/>
      <c r="E32" s="17"/>
      <c r="F32" s="198"/>
      <c r="G32" s="199"/>
      <c r="H32" s="17"/>
      <c r="I32" s="198"/>
      <c r="J32" s="199"/>
      <c r="K32" s="109"/>
      <c r="L32" s="199"/>
      <c r="M32" s="109"/>
      <c r="N32" s="200"/>
      <c r="O32" s="111"/>
      <c r="P32" s="198"/>
      <c r="Q32" s="199"/>
      <c r="R32" s="52"/>
      <c r="S32" s="201"/>
      <c r="T32" s="202"/>
      <c r="U32" s="203"/>
      <c r="V32" s="90"/>
      <c r="W32" s="12"/>
      <c r="X32" s="12"/>
      <c r="Y32" s="12"/>
      <c r="Z32" s="12"/>
    </row>
    <row r="33" spans="1:26" s="13" customFormat="1" ht="15.75" hidden="1">
      <c r="A33" s="103"/>
      <c r="B33" s="197" t="s">
        <v>66</v>
      </c>
      <c r="C33" s="189"/>
      <c r="D33" s="190"/>
      <c r="E33" s="17"/>
      <c r="F33" s="198"/>
      <c r="G33" s="199"/>
      <c r="H33" s="17"/>
      <c r="I33" s="198"/>
      <c r="J33" s="199"/>
      <c r="K33" s="109"/>
      <c r="L33" s="199"/>
      <c r="M33" s="109"/>
      <c r="N33" s="200"/>
      <c r="O33" s="111"/>
      <c r="P33" s="198"/>
      <c r="Q33" s="199"/>
      <c r="R33" s="52"/>
      <c r="S33" s="201"/>
      <c r="T33" s="202"/>
      <c r="U33" s="203"/>
      <c r="V33" s="90"/>
      <c r="W33" s="12"/>
      <c r="X33" s="12"/>
      <c r="Y33" s="12"/>
      <c r="Z33" s="12"/>
    </row>
    <row r="34" spans="1:26" s="13" customFormat="1" ht="15.75" hidden="1">
      <c r="A34" s="103"/>
      <c r="B34" s="204" t="s">
        <v>67</v>
      </c>
      <c r="C34" s="189"/>
      <c r="D34" s="190"/>
      <c r="E34" s="17"/>
      <c r="F34" s="205"/>
      <c r="G34" s="206"/>
      <c r="H34" s="17"/>
      <c r="I34" s="205"/>
      <c r="J34" s="206"/>
      <c r="K34" s="109"/>
      <c r="L34" s="206"/>
      <c r="M34" s="109"/>
      <c r="N34" s="207"/>
      <c r="O34" s="111"/>
      <c r="P34" s="205"/>
      <c r="Q34" s="206"/>
      <c r="R34" s="52"/>
      <c r="S34" s="208"/>
      <c r="T34" s="209"/>
      <c r="U34" s="210"/>
      <c r="V34" s="90"/>
      <c r="W34" s="12"/>
      <c r="X34" s="12"/>
      <c r="Y34" s="12"/>
      <c r="Z34" s="12"/>
    </row>
    <row r="35" spans="1:26" s="13" customFormat="1" ht="15.75">
      <c r="A35" s="103"/>
      <c r="B35" s="162" t="s">
        <v>68</v>
      </c>
      <c r="C35" s="163"/>
      <c r="D35" s="164"/>
      <c r="E35" s="17"/>
      <c r="F35" s="165">
        <f>+IF($P$2=0,$P35,0)</f>
        <v>0</v>
      </c>
      <c r="G35" s="166">
        <f>+IF($P$2=0,$Q35,0)</f>
        <v>0</v>
      </c>
      <c r="H35" s="17"/>
      <c r="I35" s="165">
        <f>+IF(OR($P$2=98,$P$2=42,$P$2=96,$P$2=97),$P35,0)</f>
        <v>0</v>
      </c>
      <c r="J35" s="166">
        <f>+IF(OR($P$2=98,$P$2=42,$P$2=96,$P$2=97),$Q35,0)</f>
        <v>0</v>
      </c>
      <c r="K35" s="109"/>
      <c r="L35" s="166">
        <f>+IF($P$2=33,$Q35,0)</f>
        <v>0</v>
      </c>
      <c r="M35" s="109"/>
      <c r="N35" s="167">
        <f t="shared" ref="N35:N40" si="6">+ROUND(+G35+J35+L35,0)</f>
        <v>0</v>
      </c>
      <c r="O35" s="111"/>
      <c r="P35" s="165">
        <f>+ROUND(+[1]OTCHET!E121+[1]OTCHET!E119,0)</f>
        <v>0</v>
      </c>
      <c r="Q35" s="166">
        <f>+ROUND(+[1]OTCHET!F121+[1]OTCHET!F119,0)</f>
        <v>0</v>
      </c>
      <c r="R35" s="52"/>
      <c r="S35" s="168" t="s">
        <v>69</v>
      </c>
      <c r="T35" s="169"/>
      <c r="U35" s="170"/>
      <c r="V35" s="90"/>
      <c r="W35" s="12"/>
      <c r="X35" s="12"/>
      <c r="Y35" s="12"/>
      <c r="Z35" s="12"/>
    </row>
    <row r="36" spans="1:26" s="13" customFormat="1" ht="15.75">
      <c r="A36" s="103"/>
      <c r="B36" s="211" t="s">
        <v>70</v>
      </c>
      <c r="C36" s="212"/>
      <c r="D36" s="213"/>
      <c r="E36" s="17"/>
      <c r="F36" s="214">
        <f>+IF($P$2=0,$P36,0)</f>
        <v>0</v>
      </c>
      <c r="G36" s="215">
        <f>+IF($P$2=0,$Q36,0)</f>
        <v>0</v>
      </c>
      <c r="H36" s="17"/>
      <c r="I36" s="214">
        <f>+IF(OR($P$2=98,$P$2=42,$P$2=96,$P$2=97),$P36,0)</f>
        <v>0</v>
      </c>
      <c r="J36" s="215">
        <f>+IF(OR($P$2=98,$P$2=42,$P$2=96,$P$2=97),$Q36,0)</f>
        <v>0</v>
      </c>
      <c r="K36" s="109"/>
      <c r="L36" s="215">
        <f>+IF($P$2=33,$Q36,0)</f>
        <v>0</v>
      </c>
      <c r="M36" s="109"/>
      <c r="N36" s="216">
        <f t="shared" si="6"/>
        <v>0</v>
      </c>
      <c r="O36" s="111"/>
      <c r="P36" s="214">
        <f>+ROUND([1]OTCHET!E122,0)</f>
        <v>0</v>
      </c>
      <c r="Q36" s="215">
        <f>+ROUND([1]OTCHET!F122,0)</f>
        <v>0</v>
      </c>
      <c r="R36" s="52"/>
      <c r="S36" s="217" t="s">
        <v>71</v>
      </c>
      <c r="T36" s="218"/>
      <c r="U36" s="219"/>
      <c r="V36" s="90"/>
      <c r="W36" s="12"/>
      <c r="X36" s="12"/>
      <c r="Y36" s="12"/>
      <c r="Z36" s="12"/>
    </row>
    <row r="37" spans="1:26" s="13" customFormat="1" ht="15.75">
      <c r="A37" s="103"/>
      <c r="B37" s="220" t="s">
        <v>72</v>
      </c>
      <c r="C37" s="221"/>
      <c r="D37" s="222"/>
      <c r="E37" s="17"/>
      <c r="F37" s="223">
        <f>+IF($P$2=0,$P37,0)</f>
        <v>0</v>
      </c>
      <c r="G37" s="224">
        <f>+IF($P$2=0,$Q37,0)</f>
        <v>0</v>
      </c>
      <c r="H37" s="17"/>
      <c r="I37" s="223">
        <f>+IF(OR($P$2=98,$P$2=42,$P$2=96,$P$2=97),$P37,0)</f>
        <v>0</v>
      </c>
      <c r="J37" s="224">
        <f>+IF(OR($P$2=98,$P$2=42,$P$2=96,$P$2=97),$Q37,0)</f>
        <v>0</v>
      </c>
      <c r="K37" s="109"/>
      <c r="L37" s="224">
        <f>+IF($P$2=33,$Q37,0)</f>
        <v>0</v>
      </c>
      <c r="M37" s="109"/>
      <c r="N37" s="225">
        <f t="shared" si="6"/>
        <v>0</v>
      </c>
      <c r="O37" s="111"/>
      <c r="P37" s="223">
        <f>+ROUND([1]OTCHET!E123,0)</f>
        <v>0</v>
      </c>
      <c r="Q37" s="224">
        <f>+ROUND([1]OTCHET!F123,0)</f>
        <v>0</v>
      </c>
      <c r="R37" s="52"/>
      <c r="S37" s="226" t="s">
        <v>73</v>
      </c>
      <c r="T37" s="227"/>
      <c r="U37" s="228"/>
      <c r="V37" s="90"/>
      <c r="W37" s="12"/>
      <c r="X37" s="12"/>
      <c r="Y37" s="12"/>
      <c r="Z37" s="12"/>
    </row>
    <row r="38" spans="1:26" s="13" customFormat="1" ht="15.75">
      <c r="A38" s="103"/>
      <c r="B38" s="229" t="s">
        <v>74</v>
      </c>
      <c r="C38" s="230"/>
      <c r="D38" s="231"/>
      <c r="E38" s="17"/>
      <c r="F38" s="232">
        <f>+IF($P$2=0,$P38,0)</f>
        <v>0</v>
      </c>
      <c r="G38" s="233">
        <f>+IF($P$2=0,$Q38,0)</f>
        <v>0</v>
      </c>
      <c r="H38" s="17"/>
      <c r="I38" s="232">
        <f>+IF(OR($P$2=98,$P$2=42,$P$2=96,$P$2=97),$P38,0)</f>
        <v>0</v>
      </c>
      <c r="J38" s="233">
        <f>+IF(OR($P$2=98,$P$2=42,$P$2=96,$P$2=97),$Q38,0)</f>
        <v>0</v>
      </c>
      <c r="K38" s="109"/>
      <c r="L38" s="233">
        <f>+IF($P$2=33,$Q38,0)</f>
        <v>0</v>
      </c>
      <c r="M38" s="109"/>
      <c r="N38" s="234">
        <f t="shared" si="6"/>
        <v>0</v>
      </c>
      <c r="O38" s="111"/>
      <c r="P38" s="232">
        <f>+ROUND([1]OTCHET!E124,0)</f>
        <v>0</v>
      </c>
      <c r="Q38" s="233">
        <f>+ROUND([1]OTCHET!F124,0)</f>
        <v>0</v>
      </c>
      <c r="R38" s="52"/>
      <c r="S38" s="235" t="s">
        <v>75</v>
      </c>
      <c r="T38" s="236"/>
      <c r="U38" s="237"/>
      <c r="V38" s="90"/>
      <c r="W38" s="12"/>
      <c r="X38" s="12"/>
      <c r="Y38" s="12"/>
      <c r="Z38" s="12"/>
    </row>
    <row r="39" spans="1:26" s="13" customFormat="1" ht="6" customHeight="1">
      <c r="A39" s="103"/>
      <c r="B39" s="238"/>
      <c r="C39" s="239"/>
      <c r="D39" s="240"/>
      <c r="E39" s="17"/>
      <c r="F39" s="115"/>
      <c r="G39" s="116"/>
      <c r="H39" s="17"/>
      <c r="I39" s="115"/>
      <c r="J39" s="116"/>
      <c r="K39" s="109"/>
      <c r="L39" s="116"/>
      <c r="M39" s="109"/>
      <c r="N39" s="175"/>
      <c r="O39" s="111"/>
      <c r="P39" s="115"/>
      <c r="Q39" s="116"/>
      <c r="R39" s="52"/>
      <c r="S39" s="241"/>
      <c r="T39" s="242"/>
      <c r="U39" s="243"/>
      <c r="V39" s="90"/>
      <c r="W39" s="12"/>
      <c r="X39" s="12"/>
      <c r="Y39" s="12"/>
      <c r="Z39" s="12"/>
    </row>
    <row r="40" spans="1:26" s="13" customFormat="1" ht="15.75">
      <c r="A40" s="103"/>
      <c r="B40" s="162" t="s">
        <v>76</v>
      </c>
      <c r="C40" s="163"/>
      <c r="D40" s="164"/>
      <c r="E40" s="17"/>
      <c r="F40" s="165">
        <f>+IF($P$2=0,$P40,0)</f>
        <v>0</v>
      </c>
      <c r="G40" s="166">
        <f>+IF($P$2=0,$Q40,0)</f>
        <v>0</v>
      </c>
      <c r="H40" s="17"/>
      <c r="I40" s="165">
        <f>+IF(OR($P$2=98,$P$2=42,$P$2=96,$P$2=97),$P40,0)</f>
        <v>0</v>
      </c>
      <c r="J40" s="166">
        <f>+IF(OR($P$2=98,$P$2=42,$P$2=96,$P$2=97),$Q40,0)</f>
        <v>0</v>
      </c>
      <c r="K40" s="109"/>
      <c r="L40" s="166">
        <f>+IF($P$2=33,$Q40,0)</f>
        <v>0</v>
      </c>
      <c r="M40" s="109"/>
      <c r="N40" s="167">
        <f t="shared" si="6"/>
        <v>0</v>
      </c>
      <c r="O40" s="111"/>
      <c r="P40" s="165">
        <f>+ROUND([1]OTCHET!E117+[1]OTCHET!E118,0)</f>
        <v>0</v>
      </c>
      <c r="Q40" s="166">
        <f>+ROUND([1]OTCHET!F117+[1]OTCHET!F118,0)</f>
        <v>0</v>
      </c>
      <c r="R40" s="52"/>
      <c r="S40" s="168" t="s">
        <v>77</v>
      </c>
      <c r="T40" s="169"/>
      <c r="U40" s="170"/>
      <c r="V40" s="90"/>
      <c r="W40" s="12"/>
      <c r="X40" s="12"/>
      <c r="Y40" s="12"/>
      <c r="Z40" s="12"/>
    </row>
    <row r="41" spans="1:26" s="13" customFormat="1" ht="15.75">
      <c r="A41" s="103"/>
      <c r="B41" s="112" t="s">
        <v>78</v>
      </c>
      <c r="C41" s="113"/>
      <c r="D41" s="114"/>
      <c r="E41" s="17"/>
      <c r="F41" s="107"/>
      <c r="G41" s="108"/>
      <c r="H41" s="17"/>
      <c r="I41" s="107"/>
      <c r="J41" s="108"/>
      <c r="K41" s="109"/>
      <c r="L41" s="108"/>
      <c r="M41" s="109"/>
      <c r="N41" s="171"/>
      <c r="O41" s="111"/>
      <c r="P41" s="107"/>
      <c r="Q41" s="108"/>
      <c r="R41" s="52"/>
      <c r="S41" s="112" t="s">
        <v>78</v>
      </c>
      <c r="T41" s="113"/>
      <c r="U41" s="114"/>
      <c r="V41" s="90"/>
      <c r="W41" s="12"/>
      <c r="X41" s="12"/>
      <c r="Y41" s="12"/>
      <c r="Z41" s="12"/>
    </row>
    <row r="42" spans="1:26" s="13" customFormat="1" ht="15.75">
      <c r="A42" s="103"/>
      <c r="B42" s="118" t="s">
        <v>79</v>
      </c>
      <c r="C42" s="119"/>
      <c r="D42" s="120"/>
      <c r="E42" s="17"/>
      <c r="F42" s="121">
        <f>+IF($P$2=0,$P42,0)</f>
        <v>0</v>
      </c>
      <c r="G42" s="122">
        <f>+IF($P$2=0,$Q42,0)</f>
        <v>0</v>
      </c>
      <c r="H42" s="17"/>
      <c r="I42" s="121">
        <f>+IF(OR($P$2=98,$P$2=42,$P$2=96,$P$2=97),$P42,0)</f>
        <v>0</v>
      </c>
      <c r="J42" s="122">
        <f>+IF(OR($P$2=98,$P$2=42,$P$2=96,$P$2=97),$Q42,0)</f>
        <v>0</v>
      </c>
      <c r="K42" s="109"/>
      <c r="L42" s="122">
        <f>+IF($P$2=33,$Q42,0)</f>
        <v>0</v>
      </c>
      <c r="M42" s="109"/>
      <c r="N42" s="123">
        <f>+ROUND(+G42+J42+L42,0)</f>
        <v>0</v>
      </c>
      <c r="O42" s="111"/>
      <c r="P42" s="121">
        <f>+ROUND([1]OTCHET!E143+[1]OTCHET!E144+[1]OTCHET!E161+[1]OTCHET!E162,0)</f>
        <v>0</v>
      </c>
      <c r="Q42" s="122">
        <f>+ROUND([1]OTCHET!F143+[1]OTCHET!F144+[1]OTCHET!F161+[1]OTCHET!F162,0)</f>
        <v>0</v>
      </c>
      <c r="R42" s="52"/>
      <c r="S42" s="126" t="s">
        <v>80</v>
      </c>
      <c r="T42" s="127"/>
      <c r="U42" s="128"/>
      <c r="V42" s="90"/>
      <c r="W42" s="12"/>
      <c r="X42" s="12"/>
      <c r="Y42" s="12"/>
      <c r="Z42" s="12"/>
    </row>
    <row r="43" spans="1:26" s="13" customFormat="1" ht="15.75">
      <c r="A43" s="103"/>
      <c r="B43" s="149" t="s">
        <v>81</v>
      </c>
      <c r="C43" s="150"/>
      <c r="D43" s="151"/>
      <c r="E43" s="17"/>
      <c r="F43" s="147">
        <f>+IF($P$2=0,$P43,0)</f>
        <v>0</v>
      </c>
      <c r="G43" s="148">
        <f>+IF($P$2=0,$Q43,0)</f>
        <v>0</v>
      </c>
      <c r="H43" s="17"/>
      <c r="I43" s="147">
        <f>+IF(OR($P$2=98,$P$2=42,$P$2=96,$P$2=97),$P43,0)</f>
        <v>0</v>
      </c>
      <c r="J43" s="148">
        <f>+IF(OR($P$2=98,$P$2=42,$P$2=96,$P$2=97),$Q43,0)</f>
        <v>0</v>
      </c>
      <c r="K43" s="109"/>
      <c r="L43" s="148">
        <f>+IF($P$2=33,$Q43,0)</f>
        <v>0</v>
      </c>
      <c r="M43" s="109"/>
      <c r="N43" s="134">
        <f>+ROUND(+G43+J43+L43,0)</f>
        <v>0</v>
      </c>
      <c r="O43" s="111"/>
      <c r="P43" s="147">
        <f>+ROUND(+SUM([1]OTCHET!E145:E150)+SUM([1]OTCHET!E163:E168),0)</f>
        <v>0</v>
      </c>
      <c r="Q43" s="148">
        <f>+ROUND(+SUM([1]OTCHET!F145:F150)+SUM([1]OTCHET!F163:F168),0)</f>
        <v>0</v>
      </c>
      <c r="R43" s="52"/>
      <c r="S43" s="152" t="s">
        <v>82</v>
      </c>
      <c r="T43" s="153"/>
      <c r="U43" s="154"/>
      <c r="V43" s="90"/>
      <c r="W43" s="12"/>
      <c r="X43" s="12"/>
      <c r="Y43" s="12"/>
      <c r="Z43" s="12"/>
    </row>
    <row r="44" spans="1:26" s="13" customFormat="1" ht="15.75">
      <c r="A44" s="103"/>
      <c r="B44" s="149" t="s">
        <v>83</v>
      </c>
      <c r="C44" s="150"/>
      <c r="D44" s="151"/>
      <c r="E44" s="17"/>
      <c r="F44" s="147">
        <f>+IF($P$2=0,$P44,0)</f>
        <v>0</v>
      </c>
      <c r="G44" s="148">
        <f>+IF($P$2=0,$Q44,0)</f>
        <v>0</v>
      </c>
      <c r="H44" s="17"/>
      <c r="I44" s="147">
        <f>+IF(OR($P$2=98,$P$2=42,$P$2=96,$P$2=97),$P44,0)</f>
        <v>0</v>
      </c>
      <c r="J44" s="148">
        <f>+IF(OR($P$2=98,$P$2=42,$P$2=96,$P$2=97),$Q44,0)</f>
        <v>0</v>
      </c>
      <c r="K44" s="109"/>
      <c r="L44" s="148">
        <f>+IF($P$2=33,$Q44,0)</f>
        <v>0</v>
      </c>
      <c r="M44" s="109"/>
      <c r="N44" s="134">
        <f>+ROUND(+G44+J44+L44,0)</f>
        <v>0</v>
      </c>
      <c r="O44" s="111"/>
      <c r="P44" s="147">
        <f>+ROUND([1]OTCHET!E151,0)</f>
        <v>0</v>
      </c>
      <c r="Q44" s="148">
        <f>+ROUND([1]OTCHET!F151,0)</f>
        <v>0</v>
      </c>
      <c r="R44" s="52"/>
      <c r="S44" s="152" t="s">
        <v>84</v>
      </c>
      <c r="T44" s="153"/>
      <c r="U44" s="154"/>
      <c r="V44" s="90"/>
      <c r="W44" s="12"/>
      <c r="X44" s="12"/>
      <c r="Y44" s="12"/>
      <c r="Z44" s="12"/>
    </row>
    <row r="45" spans="1:26" s="13" customFormat="1" ht="15.75">
      <c r="A45" s="103"/>
      <c r="B45" s="155" t="s">
        <v>85</v>
      </c>
      <c r="C45" s="156"/>
      <c r="D45" s="157"/>
      <c r="E45" s="17"/>
      <c r="F45" s="132">
        <f>+IF($P$2=0,$P45,0)</f>
        <v>0</v>
      </c>
      <c r="G45" s="133">
        <f>+IF($P$2=0,$Q45,0)</f>
        <v>0</v>
      </c>
      <c r="H45" s="17"/>
      <c r="I45" s="132">
        <f>+IF(OR($P$2=98,$P$2=42,$P$2=96,$P$2=97),$P45,0)</f>
        <v>0</v>
      </c>
      <c r="J45" s="133">
        <f>+IF(OR($P$2=98,$P$2=42,$P$2=96,$P$2=97),$Q45,0)</f>
        <v>0</v>
      </c>
      <c r="K45" s="109"/>
      <c r="L45" s="133">
        <f>+IF($P$2=33,$Q45,0)</f>
        <v>0</v>
      </c>
      <c r="M45" s="109"/>
      <c r="N45" s="158">
        <f>+ROUND(+G45+J45+L45,0)</f>
        <v>0</v>
      </c>
      <c r="O45" s="111"/>
      <c r="P45" s="132">
        <f>+ROUND([1]OTCHET!E139,0)</f>
        <v>0</v>
      </c>
      <c r="Q45" s="133">
        <f>+ROUND([1]OTCHET!F139,0)</f>
        <v>0</v>
      </c>
      <c r="R45" s="52"/>
      <c r="S45" s="159" t="s">
        <v>86</v>
      </c>
      <c r="T45" s="160"/>
      <c r="U45" s="161"/>
      <c r="V45" s="90"/>
      <c r="W45" s="12"/>
      <c r="X45" s="12"/>
      <c r="Y45" s="12"/>
      <c r="Z45" s="12"/>
    </row>
    <row r="46" spans="1:26" s="13" customFormat="1" ht="15.75">
      <c r="A46" s="103"/>
      <c r="B46" s="162" t="s">
        <v>87</v>
      </c>
      <c r="C46" s="163"/>
      <c r="D46" s="164"/>
      <c r="E46" s="17"/>
      <c r="F46" s="165">
        <f>+ROUND(+SUM(F42:F45),0)</f>
        <v>0</v>
      </c>
      <c r="G46" s="166">
        <f>+ROUND(+SUM(G42:G45),0)</f>
        <v>0</v>
      </c>
      <c r="H46" s="17"/>
      <c r="I46" s="165">
        <f>+ROUND(+SUM(I42:I45),0)</f>
        <v>0</v>
      </c>
      <c r="J46" s="166">
        <f>+ROUND(+SUM(J42:J45),0)</f>
        <v>0</v>
      </c>
      <c r="K46" s="109"/>
      <c r="L46" s="166">
        <f>+ROUND(+SUM(L42:L45),0)</f>
        <v>0</v>
      </c>
      <c r="M46" s="109"/>
      <c r="N46" s="167">
        <f>+ROUND(+SUM(N42:N45),0)</f>
        <v>0</v>
      </c>
      <c r="O46" s="111"/>
      <c r="P46" s="165">
        <f>+ROUND(+SUM(P42:P45),0)</f>
        <v>0</v>
      </c>
      <c r="Q46" s="166">
        <f>+ROUND(+SUM(Q42:Q45),0)</f>
        <v>0</v>
      </c>
      <c r="R46" s="52"/>
      <c r="S46" s="168" t="s">
        <v>88</v>
      </c>
      <c r="T46" s="169"/>
      <c r="U46" s="170"/>
      <c r="V46" s="90"/>
      <c r="W46" s="12"/>
      <c r="X46" s="12"/>
      <c r="Y46" s="12"/>
      <c r="Z46" s="12"/>
    </row>
    <row r="47" spans="1:26" s="13" customFormat="1" ht="6" customHeight="1">
      <c r="A47" s="103"/>
      <c r="B47" s="244"/>
      <c r="C47" s="173"/>
      <c r="D47" s="174"/>
      <c r="E47" s="17"/>
      <c r="F47" s="121"/>
      <c r="G47" s="122"/>
      <c r="H47" s="17"/>
      <c r="I47" s="121"/>
      <c r="J47" s="122"/>
      <c r="K47" s="109"/>
      <c r="L47" s="122"/>
      <c r="M47" s="109"/>
      <c r="N47" s="123"/>
      <c r="O47" s="111"/>
      <c r="P47" s="121"/>
      <c r="Q47" s="122"/>
      <c r="R47" s="52"/>
      <c r="S47" s="245"/>
      <c r="T47" s="246"/>
      <c r="U47" s="247"/>
      <c r="V47" s="90"/>
      <c r="W47" s="12"/>
      <c r="X47" s="12"/>
      <c r="Y47" s="12"/>
      <c r="Z47" s="12"/>
    </row>
    <row r="48" spans="1:26" s="13" customFormat="1" ht="16.5" thickBot="1">
      <c r="A48" s="103"/>
      <c r="B48" s="248" t="s">
        <v>89</v>
      </c>
      <c r="C48" s="249"/>
      <c r="D48" s="250"/>
      <c r="E48" s="17"/>
      <c r="F48" s="251">
        <f>+ROUND(F23+F28+F35+F40+F46,0)</f>
        <v>0</v>
      </c>
      <c r="G48" s="252">
        <f>+ROUND(G23+G28+G35+G40+G46,0)</f>
        <v>0</v>
      </c>
      <c r="H48" s="17"/>
      <c r="I48" s="251">
        <f>+ROUND(I23+I28+I35+I40+I46,0)</f>
        <v>0</v>
      </c>
      <c r="J48" s="252">
        <f>+ROUND(J23+J28+J35+J40+J46,0)</f>
        <v>0</v>
      </c>
      <c r="K48" s="109"/>
      <c r="L48" s="252">
        <f>+ROUND(L23+L28+L35+L40+L46,0)</f>
        <v>0</v>
      </c>
      <c r="M48" s="109"/>
      <c r="N48" s="253">
        <f>+ROUND(N23+N28+N35+N40+N46,0)</f>
        <v>0</v>
      </c>
      <c r="O48" s="254"/>
      <c r="P48" s="251">
        <f>+ROUND(P23+P28+P35+P40+P46,0)</f>
        <v>0</v>
      </c>
      <c r="Q48" s="252">
        <f>+ROUND(Q23+Q28+Q35+Q40+Q46,0)</f>
        <v>0</v>
      </c>
      <c r="R48" s="52"/>
      <c r="S48" s="255" t="s">
        <v>90</v>
      </c>
      <c r="T48" s="256"/>
      <c r="U48" s="257"/>
      <c r="V48" s="90"/>
      <c r="W48" s="12"/>
      <c r="X48" s="12"/>
      <c r="Y48" s="12"/>
      <c r="Z48" s="12"/>
    </row>
    <row r="49" spans="1:26" s="13" customFormat="1" ht="15.75">
      <c r="A49" s="103"/>
      <c r="B49" s="104" t="s">
        <v>91</v>
      </c>
      <c r="C49" s="105"/>
      <c r="D49" s="106"/>
      <c r="E49" s="17"/>
      <c r="F49" s="115"/>
      <c r="G49" s="116"/>
      <c r="H49" s="17"/>
      <c r="I49" s="115"/>
      <c r="J49" s="116"/>
      <c r="K49" s="109"/>
      <c r="L49" s="116"/>
      <c r="M49" s="109"/>
      <c r="N49" s="175"/>
      <c r="O49" s="111"/>
      <c r="P49" s="115"/>
      <c r="Q49" s="116"/>
      <c r="R49" s="52"/>
      <c r="S49" s="104" t="s">
        <v>91</v>
      </c>
      <c r="T49" s="105"/>
      <c r="U49" s="106"/>
      <c r="V49" s="90"/>
      <c r="W49" s="12"/>
      <c r="X49" s="12"/>
      <c r="Y49" s="12"/>
      <c r="Z49" s="12"/>
    </row>
    <row r="50" spans="1:26" s="13" customFormat="1" ht="15.75">
      <c r="A50" s="103"/>
      <c r="B50" s="112" t="s">
        <v>92</v>
      </c>
      <c r="C50" s="113"/>
      <c r="D50" s="114"/>
      <c r="E50" s="258"/>
      <c r="F50" s="115"/>
      <c r="G50" s="116"/>
      <c r="H50" s="17"/>
      <c r="I50" s="115"/>
      <c r="J50" s="116"/>
      <c r="K50" s="109"/>
      <c r="L50" s="116"/>
      <c r="M50" s="109"/>
      <c r="N50" s="175"/>
      <c r="O50" s="111"/>
      <c r="P50" s="115"/>
      <c r="Q50" s="116"/>
      <c r="R50" s="52"/>
      <c r="S50" s="112" t="s">
        <v>92</v>
      </c>
      <c r="T50" s="113"/>
      <c r="U50" s="114"/>
      <c r="V50" s="90"/>
      <c r="W50" s="12"/>
      <c r="X50" s="12"/>
      <c r="Y50" s="12"/>
      <c r="Z50" s="12"/>
    </row>
    <row r="51" spans="1:26" s="13" customFormat="1" ht="15.75">
      <c r="A51" s="103"/>
      <c r="B51" s="118" t="s">
        <v>93</v>
      </c>
      <c r="C51" s="119"/>
      <c r="D51" s="120"/>
      <c r="E51" s="258"/>
      <c r="F51" s="115">
        <f>+IF($P$2=0,$P51,0)</f>
        <v>0</v>
      </c>
      <c r="G51" s="116">
        <f>+IF($P$2=0,$Q51,0)</f>
        <v>0</v>
      </c>
      <c r="H51" s="17"/>
      <c r="I51" s="115">
        <f>+IF(OR($P$2=98,$P$2=42,$P$2=96,$P$2=97),$P51,0)</f>
        <v>0</v>
      </c>
      <c r="J51" s="116">
        <f>+IF(OR($P$2=98,$P$2=42,$P$2=96,$P$2=97),$Q51,0)</f>
        <v>0</v>
      </c>
      <c r="K51" s="109"/>
      <c r="L51" s="116">
        <f>+IF($P$2=33,$Q51,0)</f>
        <v>0</v>
      </c>
      <c r="M51" s="109"/>
      <c r="N51" s="175">
        <f>+ROUND(+G51+J51+L51,0)</f>
        <v>0</v>
      </c>
      <c r="O51" s="111"/>
      <c r="P51" s="115">
        <f>+ROUND([1]OTCHET!E205-SUM([1]OTCHET!E217:E219)+[1]OTCHET!E271+IF(+OR([1]OTCHET!$F$12="5500",[1]OTCHET!$F$12="5600"),0,+[1]OTCHET!E297),0)</f>
        <v>0</v>
      </c>
      <c r="Q51" s="116">
        <f>+ROUND([1]OTCHET!F205-SUM([1]OTCHET!F217:F219)+[1]OTCHET!F271+IF(+OR([1]OTCHET!$F$12="5500",[1]OTCHET!$F$12="5600"),0,+[1]OTCHET!F297),0)</f>
        <v>0</v>
      </c>
      <c r="R51" s="52"/>
      <c r="S51" s="126" t="s">
        <v>94</v>
      </c>
      <c r="T51" s="127"/>
      <c r="U51" s="128"/>
      <c r="V51" s="90"/>
      <c r="W51" s="12"/>
      <c r="X51" s="12"/>
      <c r="Y51" s="12"/>
      <c r="Z51" s="12"/>
    </row>
    <row r="52" spans="1:26" s="13" customFormat="1" ht="15.75">
      <c r="A52" s="103"/>
      <c r="B52" s="149" t="s">
        <v>95</v>
      </c>
      <c r="C52" s="150"/>
      <c r="D52" s="151"/>
      <c r="E52" s="17"/>
      <c r="F52" s="132">
        <f>+IF($P$2=0,$P52,0)</f>
        <v>0</v>
      </c>
      <c r="G52" s="133">
        <f>+IF($P$2=0,$Q52,0)</f>
        <v>0</v>
      </c>
      <c r="H52" s="17"/>
      <c r="I52" s="132">
        <f>+IF(OR($P$2=98,$P$2=42,$P$2=96,$P$2=97),$P52,0)</f>
        <v>0</v>
      </c>
      <c r="J52" s="133">
        <f>+IF(OR($P$2=98,$P$2=42,$P$2=96,$P$2=97),$Q52,0)</f>
        <v>0</v>
      </c>
      <c r="K52" s="109"/>
      <c r="L52" s="133">
        <f>+IF($P$2=33,$Q52,0)</f>
        <v>0</v>
      </c>
      <c r="M52" s="109"/>
      <c r="N52" s="158">
        <f>+ROUND(+G52+J52+L52,0)</f>
        <v>0</v>
      </c>
      <c r="O52" s="111"/>
      <c r="P52" s="132">
        <f>+ROUND(+SUM([1]OTCHET!E217:E219),0)</f>
        <v>0</v>
      </c>
      <c r="Q52" s="133">
        <f>+ROUND(+SUM([1]OTCHET!F217:F219),0)</f>
        <v>0</v>
      </c>
      <c r="R52" s="52"/>
      <c r="S52" s="152" t="s">
        <v>96</v>
      </c>
      <c r="T52" s="153"/>
      <c r="U52" s="154"/>
      <c r="V52" s="90"/>
      <c r="W52" s="12"/>
      <c r="X52" s="12"/>
      <c r="Y52" s="12"/>
      <c r="Z52" s="12"/>
    </row>
    <row r="53" spans="1:26" s="13" customFormat="1" ht="15.75">
      <c r="A53" s="103"/>
      <c r="B53" s="149" t="s">
        <v>97</v>
      </c>
      <c r="C53" s="150"/>
      <c r="D53" s="151"/>
      <c r="E53" s="17"/>
      <c r="F53" s="132">
        <f>+IF($P$2=0,$P53,0)</f>
        <v>0</v>
      </c>
      <c r="G53" s="133">
        <f>+IF($P$2=0,$Q53,0)</f>
        <v>0</v>
      </c>
      <c r="H53" s="17"/>
      <c r="I53" s="132">
        <f>+IF(OR($P$2=98,$P$2=42,$P$2=96,$P$2=97),$P53,0)</f>
        <v>0</v>
      </c>
      <c r="J53" s="133">
        <f>+IF(OR($P$2=98,$P$2=42,$P$2=96,$P$2=97),$Q53,0)</f>
        <v>0</v>
      </c>
      <c r="K53" s="109"/>
      <c r="L53" s="133">
        <f>+IF($P$2=33,$Q53,0)</f>
        <v>0</v>
      </c>
      <c r="M53" s="109"/>
      <c r="N53" s="158">
        <f>+ROUND(+G53+J53+L53,0)</f>
        <v>0</v>
      </c>
      <c r="O53" s="111"/>
      <c r="P53" s="132">
        <f>+ROUND([1]OTCHET!E223,0)</f>
        <v>0</v>
      </c>
      <c r="Q53" s="133">
        <f>+ROUND([1]OTCHET!F223,0)</f>
        <v>0</v>
      </c>
      <c r="R53" s="52"/>
      <c r="S53" s="152" t="s">
        <v>98</v>
      </c>
      <c r="T53" s="153"/>
      <c r="U53" s="154"/>
      <c r="V53" s="90"/>
      <c r="W53" s="12"/>
      <c r="X53" s="12"/>
      <c r="Y53" s="12"/>
      <c r="Z53" s="12"/>
    </row>
    <row r="54" spans="1:26" s="13" customFormat="1" ht="15.75">
      <c r="A54" s="103"/>
      <c r="B54" s="149" t="s">
        <v>99</v>
      </c>
      <c r="C54" s="150"/>
      <c r="D54" s="151"/>
      <c r="E54" s="17"/>
      <c r="F54" s="132">
        <f>+IF($P$2=0,$P54,0)</f>
        <v>0</v>
      </c>
      <c r="G54" s="133">
        <f>+IF($P$2=0,$Q54,0)</f>
        <v>0</v>
      </c>
      <c r="H54" s="17"/>
      <c r="I54" s="132">
        <f>+IF(OR($P$2=98,$P$2=42,$P$2=96,$P$2=97),$P54,0)</f>
        <v>0</v>
      </c>
      <c r="J54" s="133">
        <f>+IF(OR($P$2=98,$P$2=42,$P$2=96,$P$2=97),$Q54,0)</f>
        <v>0</v>
      </c>
      <c r="K54" s="109"/>
      <c r="L54" s="133">
        <f>+IF($P$2=33,$Q54,0)</f>
        <v>0</v>
      </c>
      <c r="M54" s="109"/>
      <c r="N54" s="158">
        <f>+ROUND(+G54+J54+L54,0)</f>
        <v>0</v>
      </c>
      <c r="O54" s="111"/>
      <c r="P54" s="132">
        <f>+ROUND([1]OTCHET!E187+[1]OTCHET!E190,0)</f>
        <v>0</v>
      </c>
      <c r="Q54" s="133">
        <f>+ROUND([1]OTCHET!F187+[1]OTCHET!F190,0)</f>
        <v>0</v>
      </c>
      <c r="R54" s="52"/>
      <c r="S54" s="152" t="s">
        <v>100</v>
      </c>
      <c r="T54" s="153"/>
      <c r="U54" s="154"/>
      <c r="V54" s="90"/>
      <c r="W54" s="12"/>
      <c r="X54" s="12"/>
      <c r="Y54" s="12"/>
      <c r="Z54" s="12"/>
    </row>
    <row r="55" spans="1:26" s="13" customFormat="1" ht="15.75">
      <c r="A55" s="103"/>
      <c r="B55" s="155" t="s">
        <v>101</v>
      </c>
      <c r="C55" s="156"/>
      <c r="D55" s="157"/>
      <c r="E55" s="17"/>
      <c r="F55" s="132">
        <f>+IF($P$2=0,$P55,0)</f>
        <v>0</v>
      </c>
      <c r="G55" s="133">
        <f>+IF($P$2=0,$Q55,0)</f>
        <v>0</v>
      </c>
      <c r="H55" s="17"/>
      <c r="I55" s="132">
        <f>+IF(OR($P$2=98,$P$2=42,$P$2=96,$P$2=97),$P55,0)</f>
        <v>0</v>
      </c>
      <c r="J55" s="133">
        <f>+IF(OR($P$2=98,$P$2=42,$P$2=96,$P$2=97),$Q55,0)</f>
        <v>0</v>
      </c>
      <c r="K55" s="109"/>
      <c r="L55" s="133">
        <f>+IF($P$2=33,$Q55,0)</f>
        <v>0</v>
      </c>
      <c r="M55" s="109"/>
      <c r="N55" s="158">
        <f>+ROUND(+G55+J55+L55,0)</f>
        <v>0</v>
      </c>
      <c r="O55" s="111"/>
      <c r="P55" s="132">
        <f>+ROUND([1]OTCHET!E196+[1]OTCHET!E204,0)</f>
        <v>0</v>
      </c>
      <c r="Q55" s="133">
        <f>+ROUND([1]OTCHET!F196+[1]OTCHET!F204,0)</f>
        <v>0</v>
      </c>
      <c r="R55" s="52"/>
      <c r="S55" s="159" t="s">
        <v>102</v>
      </c>
      <c r="T55" s="160"/>
      <c r="U55" s="161"/>
      <c r="V55" s="90"/>
      <c r="W55" s="12"/>
      <c r="X55" s="12"/>
      <c r="Y55" s="12"/>
      <c r="Z55" s="12"/>
    </row>
    <row r="56" spans="1:26" s="13" customFormat="1" ht="15.75">
      <c r="A56" s="103"/>
      <c r="B56" s="259" t="s">
        <v>103</v>
      </c>
      <c r="C56" s="260"/>
      <c r="D56" s="261"/>
      <c r="E56" s="17"/>
      <c r="F56" s="262">
        <f>+ROUND(+SUM(F51:F55),0)</f>
        <v>0</v>
      </c>
      <c r="G56" s="263">
        <f>+ROUND(+SUM(G51:G55),0)</f>
        <v>0</v>
      </c>
      <c r="H56" s="17"/>
      <c r="I56" s="262">
        <f>+ROUND(+SUM(I51:I55),0)</f>
        <v>0</v>
      </c>
      <c r="J56" s="263">
        <f>+ROUND(+SUM(J51:J55),0)</f>
        <v>0</v>
      </c>
      <c r="K56" s="109"/>
      <c r="L56" s="263">
        <f>+ROUND(+SUM(L51:L55),0)</f>
        <v>0</v>
      </c>
      <c r="M56" s="109"/>
      <c r="N56" s="264">
        <f>+ROUND(+SUM(N51:N55),0)</f>
        <v>0</v>
      </c>
      <c r="O56" s="111"/>
      <c r="P56" s="262">
        <f>+ROUND(+SUM(P51:P55),0)</f>
        <v>0</v>
      </c>
      <c r="Q56" s="263">
        <f>+ROUND(+SUM(Q51:Q55),0)</f>
        <v>0</v>
      </c>
      <c r="R56" s="52"/>
      <c r="S56" s="168" t="s">
        <v>104</v>
      </c>
      <c r="T56" s="169"/>
      <c r="U56" s="170"/>
      <c r="V56" s="90"/>
      <c r="W56" s="12"/>
      <c r="X56" s="12"/>
      <c r="Y56" s="12"/>
      <c r="Z56" s="12"/>
    </row>
    <row r="57" spans="1:26" s="13" customFormat="1" ht="15.75">
      <c r="A57" s="103"/>
      <c r="B57" s="112" t="s">
        <v>105</v>
      </c>
      <c r="C57" s="113"/>
      <c r="D57" s="114"/>
      <c r="E57" s="258"/>
      <c r="F57" s="115"/>
      <c r="G57" s="116"/>
      <c r="H57" s="17"/>
      <c r="I57" s="115"/>
      <c r="J57" s="116"/>
      <c r="K57" s="109"/>
      <c r="L57" s="116"/>
      <c r="M57" s="109"/>
      <c r="N57" s="175"/>
      <c r="O57" s="111"/>
      <c r="P57" s="115"/>
      <c r="Q57" s="116"/>
      <c r="R57" s="52"/>
      <c r="S57" s="112" t="s">
        <v>105</v>
      </c>
      <c r="T57" s="113"/>
      <c r="U57" s="114"/>
      <c r="V57" s="90"/>
      <c r="W57" s="12"/>
      <c r="X57" s="12"/>
      <c r="Y57" s="12"/>
      <c r="Z57" s="12"/>
    </row>
    <row r="58" spans="1:26" s="13" customFormat="1" ht="15.75">
      <c r="A58" s="103"/>
      <c r="B58" s="118" t="s">
        <v>106</v>
      </c>
      <c r="C58" s="119"/>
      <c r="D58" s="120"/>
      <c r="E58" s="258"/>
      <c r="F58" s="115">
        <f>+IF($P$2=0,$P58,0)</f>
        <v>0</v>
      </c>
      <c r="G58" s="116">
        <f>+IF($P$2=0,$Q58,0)</f>
        <v>0</v>
      </c>
      <c r="H58" s="17"/>
      <c r="I58" s="115">
        <f>+IF(OR($P$2=98,$P$2=42,$P$2=96,$P$2=97),$P58,0)</f>
        <v>0</v>
      </c>
      <c r="J58" s="116">
        <f>+IF(OR($P$2=98,$P$2=42,$P$2=96,$P$2=97),$Q58,0)</f>
        <v>0</v>
      </c>
      <c r="K58" s="109"/>
      <c r="L58" s="116">
        <f>+IF($P$2=33,$Q58,0)</f>
        <v>0</v>
      </c>
      <c r="M58" s="109"/>
      <c r="N58" s="175">
        <f>+ROUND(+G58+J58+L58,0)</f>
        <v>0</v>
      </c>
      <c r="O58" s="111"/>
      <c r="P58" s="115">
        <f>+ROUND([1]OTCHET!E287,0)</f>
        <v>0</v>
      </c>
      <c r="Q58" s="116">
        <f>+ROUND([1]OTCHET!F287,0)</f>
        <v>0</v>
      </c>
      <c r="R58" s="52"/>
      <c r="S58" s="126" t="s">
        <v>107</v>
      </c>
      <c r="T58" s="127"/>
      <c r="U58" s="128"/>
      <c r="V58" s="90"/>
      <c r="W58" s="12"/>
      <c r="X58" s="12"/>
      <c r="Y58" s="12"/>
      <c r="Z58" s="12"/>
    </row>
    <row r="59" spans="1:26" s="13" customFormat="1" ht="15.75">
      <c r="A59" s="103"/>
      <c r="B59" s="149" t="s">
        <v>108</v>
      </c>
      <c r="C59" s="150"/>
      <c r="D59" s="151"/>
      <c r="E59" s="17"/>
      <c r="F59" s="132">
        <f>+IF($P$2=0,$P59,0)</f>
        <v>0</v>
      </c>
      <c r="G59" s="133">
        <f>+IF($P$2=0,$Q59,0)</f>
        <v>0</v>
      </c>
      <c r="H59" s="17"/>
      <c r="I59" s="132">
        <f>+IF(OR($P$2=98,$P$2=42,$P$2=96,$P$2=97),$P59,0)</f>
        <v>0</v>
      </c>
      <c r="J59" s="133">
        <f>+IF(OR($P$2=98,$P$2=42,$P$2=96,$P$2=97),$Q59,0)</f>
        <v>0</v>
      </c>
      <c r="K59" s="109"/>
      <c r="L59" s="133">
        <f>+IF($P$2=33,$Q59,0)</f>
        <v>0</v>
      </c>
      <c r="M59" s="109"/>
      <c r="N59" s="158">
        <f>+ROUND(+G59+J59+L59,0)</f>
        <v>0</v>
      </c>
      <c r="O59" s="111"/>
      <c r="P59" s="132">
        <f>+ROUND(+[1]OTCHET!E275+[1]OTCHET!E276,0)</f>
        <v>0</v>
      </c>
      <c r="Q59" s="133">
        <f>+ROUND(+[1]OTCHET!F275+[1]OTCHET!F276,0)</f>
        <v>0</v>
      </c>
      <c r="R59" s="52"/>
      <c r="S59" s="152" t="s">
        <v>109</v>
      </c>
      <c r="T59" s="153"/>
      <c r="U59" s="154"/>
      <c r="V59" s="90"/>
      <c r="W59" s="12"/>
      <c r="X59" s="12"/>
      <c r="Y59" s="12"/>
      <c r="Z59" s="12"/>
    </row>
    <row r="60" spans="1:26" s="13" customFormat="1" ht="15.75">
      <c r="A60" s="103"/>
      <c r="B60" s="149" t="s">
        <v>110</v>
      </c>
      <c r="C60" s="150"/>
      <c r="D60" s="151"/>
      <c r="E60" s="17"/>
      <c r="F60" s="132">
        <f>+IF($P$2=0,$P60,0)</f>
        <v>0</v>
      </c>
      <c r="G60" s="133">
        <f>+IF($P$2=0,$Q60,0)</f>
        <v>0</v>
      </c>
      <c r="H60" s="17"/>
      <c r="I60" s="132">
        <f>+IF(OR($P$2=98,$P$2=42,$P$2=96,$P$2=97),$P60,0)</f>
        <v>0</v>
      </c>
      <c r="J60" s="133">
        <f>+IF(OR($P$2=98,$P$2=42,$P$2=96,$P$2=97),$Q60,0)</f>
        <v>0</v>
      </c>
      <c r="K60" s="109"/>
      <c r="L60" s="133">
        <f>+IF($P$2=33,$Q60,0)</f>
        <v>0</v>
      </c>
      <c r="M60" s="109"/>
      <c r="N60" s="158">
        <f>+ROUND(+G60+J60+L60,0)</f>
        <v>0</v>
      </c>
      <c r="O60" s="111"/>
      <c r="P60" s="132">
        <f>+ROUND([1]OTCHET!E284,0)</f>
        <v>0</v>
      </c>
      <c r="Q60" s="133">
        <f>+ROUND([1]OTCHET!F284,0)</f>
        <v>0</v>
      </c>
      <c r="R60" s="52"/>
      <c r="S60" s="152" t="s">
        <v>111</v>
      </c>
      <c r="T60" s="153"/>
      <c r="U60" s="154"/>
      <c r="V60" s="90"/>
      <c r="W60" s="12"/>
      <c r="X60" s="12"/>
      <c r="Y60" s="12"/>
      <c r="Z60" s="12"/>
    </row>
    <row r="61" spans="1:26" s="13" customFormat="1" ht="15.75">
      <c r="A61" s="103"/>
      <c r="B61" s="155" t="s">
        <v>112</v>
      </c>
      <c r="C61" s="156"/>
      <c r="D61" s="157"/>
      <c r="E61" s="17"/>
      <c r="F61" s="265">
        <f>+IF($P$2=0,$P61,0)</f>
        <v>0</v>
      </c>
      <c r="G61" s="266">
        <f>+IF($P$2=0,$Q61,0)</f>
        <v>0</v>
      </c>
      <c r="H61" s="17"/>
      <c r="I61" s="265">
        <f>+IF(OR($P$2=98,$P$2=42,$P$2=96,$P$2=97),$P61,0)</f>
        <v>0</v>
      </c>
      <c r="J61" s="266">
        <f>+IF(OR($P$2=98,$P$2=42,$P$2=96,$P$2=97),$Q61,0)</f>
        <v>0</v>
      </c>
      <c r="K61" s="109"/>
      <c r="L61" s="266">
        <f>+IF($P$2=33,$Q61,0)</f>
        <v>0</v>
      </c>
      <c r="M61" s="109"/>
      <c r="N61" s="267">
        <f>+ROUND(+G61+J61+L61,0)</f>
        <v>0</v>
      </c>
      <c r="O61" s="111"/>
      <c r="P61" s="265">
        <f>+ROUND([1]OTCHET!E293,0)</f>
        <v>0</v>
      </c>
      <c r="Q61" s="266">
        <f>+ROUND([1]OTCHET!F293,0)</f>
        <v>0</v>
      </c>
      <c r="R61" s="52"/>
      <c r="S61" s="159" t="s">
        <v>113</v>
      </c>
      <c r="T61" s="160"/>
      <c r="U61" s="161"/>
      <c r="V61" s="90"/>
      <c r="W61" s="12"/>
      <c r="X61" s="12"/>
      <c r="Y61" s="12"/>
      <c r="Z61" s="12"/>
    </row>
    <row r="62" spans="1:26" s="13" customFormat="1" ht="15.75">
      <c r="A62" s="103"/>
      <c r="B62" s="138" t="s">
        <v>114</v>
      </c>
      <c r="C62" s="268"/>
      <c r="D62" s="269"/>
      <c r="E62" s="17"/>
      <c r="F62" s="270">
        <f>+IF($P$2=0,$P62,0)</f>
        <v>0</v>
      </c>
      <c r="G62" s="271">
        <f>+IF($P$2=0,$Q62,0)</f>
        <v>0</v>
      </c>
      <c r="H62" s="17"/>
      <c r="I62" s="270">
        <f>+IF(OR($P$2=98,$P$2=42,$P$2=96,$P$2=97),$P62,0)</f>
        <v>0</v>
      </c>
      <c r="J62" s="271">
        <f>+IF(OR($P$2=98,$P$2=42,$P$2=96,$P$2=97),$Q62,0)</f>
        <v>0</v>
      </c>
      <c r="K62" s="109"/>
      <c r="L62" s="271">
        <f>+IF($P$2=33,$Q62,0)</f>
        <v>0</v>
      </c>
      <c r="M62" s="109"/>
      <c r="N62" s="272">
        <f>+ROUND(+G62+J62+L62,0)</f>
        <v>0</v>
      </c>
      <c r="O62" s="111"/>
      <c r="P62" s="270">
        <f>+ROUND([1]OTCHET!E296,0)</f>
        <v>0</v>
      </c>
      <c r="Q62" s="271">
        <f>+ROUND([1]OTCHET!F296,0)</f>
        <v>0</v>
      </c>
      <c r="R62" s="52"/>
      <c r="S62" s="273" t="s">
        <v>115</v>
      </c>
      <c r="T62" s="274"/>
      <c r="U62" s="275"/>
      <c r="V62" s="90"/>
      <c r="W62" s="12"/>
      <c r="X62" s="12"/>
      <c r="Y62" s="12"/>
      <c r="Z62" s="12"/>
    </row>
    <row r="63" spans="1:26" s="13" customFormat="1" ht="15.75">
      <c r="A63" s="103"/>
      <c r="B63" s="259" t="s">
        <v>116</v>
      </c>
      <c r="C63" s="260"/>
      <c r="D63" s="261"/>
      <c r="E63" s="17"/>
      <c r="F63" s="262">
        <f>+ROUND(+SUM(F58:F61),0)</f>
        <v>0</v>
      </c>
      <c r="G63" s="263">
        <f>+ROUND(+SUM(G58:G61),0)</f>
        <v>0</v>
      </c>
      <c r="H63" s="17"/>
      <c r="I63" s="262">
        <f>+ROUND(+SUM(I58:I61),0)</f>
        <v>0</v>
      </c>
      <c r="J63" s="263">
        <f>+ROUND(+SUM(J58:J61),0)</f>
        <v>0</v>
      </c>
      <c r="K63" s="109"/>
      <c r="L63" s="263">
        <f>+ROUND(+SUM(L58:L61),0)</f>
        <v>0</v>
      </c>
      <c r="M63" s="109"/>
      <c r="N63" s="264">
        <f>+ROUND(+SUM(N58:N61),0)</f>
        <v>0</v>
      </c>
      <c r="O63" s="111"/>
      <c r="P63" s="262">
        <f>+ROUND(+SUM(P58:P61),0)</f>
        <v>0</v>
      </c>
      <c r="Q63" s="263">
        <f>+ROUND(+SUM(Q58:Q61),0)</f>
        <v>0</v>
      </c>
      <c r="R63" s="52"/>
      <c r="S63" s="168" t="s">
        <v>117</v>
      </c>
      <c r="T63" s="169"/>
      <c r="U63" s="170"/>
      <c r="V63" s="90"/>
      <c r="W63" s="12"/>
      <c r="X63" s="12"/>
      <c r="Y63" s="12"/>
      <c r="Z63" s="12"/>
    </row>
    <row r="64" spans="1:26" s="13" customFormat="1" ht="15.75">
      <c r="A64" s="103"/>
      <c r="B64" s="112" t="s">
        <v>118</v>
      </c>
      <c r="C64" s="113"/>
      <c r="D64" s="114"/>
      <c r="E64" s="258"/>
      <c r="F64" s="132"/>
      <c r="G64" s="133"/>
      <c r="H64" s="17"/>
      <c r="I64" s="132"/>
      <c r="J64" s="133"/>
      <c r="K64" s="109"/>
      <c r="L64" s="133"/>
      <c r="M64" s="109"/>
      <c r="N64" s="158"/>
      <c r="O64" s="111"/>
      <c r="P64" s="132"/>
      <c r="Q64" s="133"/>
      <c r="R64" s="52"/>
      <c r="S64" s="112" t="s">
        <v>118</v>
      </c>
      <c r="T64" s="113"/>
      <c r="U64" s="114"/>
      <c r="V64" s="90"/>
      <c r="W64" s="12"/>
      <c r="X64" s="12"/>
      <c r="Y64" s="12"/>
      <c r="Z64" s="12"/>
    </row>
    <row r="65" spans="1:26" s="13" customFormat="1" ht="15.75">
      <c r="A65" s="103"/>
      <c r="B65" s="118" t="s">
        <v>119</v>
      </c>
      <c r="C65" s="119"/>
      <c r="D65" s="120"/>
      <c r="E65" s="258"/>
      <c r="F65" s="115">
        <f>+IF($P$2=0,$P65,0)</f>
        <v>0</v>
      </c>
      <c r="G65" s="116">
        <f>+IF($P$2=0,$Q65,0)</f>
        <v>0</v>
      </c>
      <c r="H65" s="17"/>
      <c r="I65" s="115">
        <f>+IF(OR($P$2=98,$P$2=42,$P$2=96,$P$2=97),$P65,0)</f>
        <v>0</v>
      </c>
      <c r="J65" s="116">
        <f>+IF(OR($P$2=98,$P$2=42,$P$2=96,$P$2=97),$Q65,0)</f>
        <v>0</v>
      </c>
      <c r="K65" s="109"/>
      <c r="L65" s="116">
        <f>+IF($P$2=33,$Q65,0)</f>
        <v>0</v>
      </c>
      <c r="M65" s="109"/>
      <c r="N65" s="175">
        <f>+ROUND(+G65+J65+L65,0)</f>
        <v>0</v>
      </c>
      <c r="O65" s="111"/>
      <c r="P65" s="115">
        <f>+ROUND([1]OTCHET!E227+[1]OTCHET!E233+SUM([1]OTCHET!E236:E239),0)</f>
        <v>0</v>
      </c>
      <c r="Q65" s="116">
        <f>+ROUND([1]OTCHET!F227+[1]OTCHET!F233+SUM([1]OTCHET!F236:F239),0)</f>
        <v>0</v>
      </c>
      <c r="R65" s="52"/>
      <c r="S65" s="126" t="s">
        <v>120</v>
      </c>
      <c r="T65" s="127"/>
      <c r="U65" s="128"/>
      <c r="V65" s="90"/>
      <c r="W65" s="12"/>
      <c r="X65" s="12"/>
      <c r="Y65" s="12"/>
      <c r="Z65" s="12"/>
    </row>
    <row r="66" spans="1:26" s="13" customFormat="1" ht="15.75">
      <c r="A66" s="103"/>
      <c r="B66" s="155" t="s">
        <v>121</v>
      </c>
      <c r="C66" s="156"/>
      <c r="D66" s="157"/>
      <c r="E66" s="17"/>
      <c r="F66" s="132">
        <f>+IF($P$2=0,$P66,0)</f>
        <v>0</v>
      </c>
      <c r="G66" s="133">
        <f>+IF($P$2=0,$Q66,0)</f>
        <v>0</v>
      </c>
      <c r="H66" s="17"/>
      <c r="I66" s="132">
        <f>+IF(OR($P$2=98,$P$2=42,$P$2=96,$P$2=97),$P66,0)</f>
        <v>0</v>
      </c>
      <c r="J66" s="133">
        <f>+IF(OR($P$2=98,$P$2=42,$P$2=96,$P$2=97),$Q66,0)</f>
        <v>0</v>
      </c>
      <c r="K66" s="109"/>
      <c r="L66" s="133">
        <f>+IF($P$2=33,$Q66,0)</f>
        <v>0</v>
      </c>
      <c r="M66" s="109"/>
      <c r="N66" s="158">
        <f>+ROUND(+G66+J66+L66,0)</f>
        <v>0</v>
      </c>
      <c r="O66" s="111"/>
      <c r="P66" s="132">
        <f>+ROUND([1]OTCHET!E240,0)</f>
        <v>0</v>
      </c>
      <c r="Q66" s="133">
        <f>+ROUND([1]OTCHET!F240,0)</f>
        <v>0</v>
      </c>
      <c r="R66" s="52"/>
      <c r="S66" s="152" t="s">
        <v>122</v>
      </c>
      <c r="T66" s="153"/>
      <c r="U66" s="154"/>
      <c r="V66" s="90"/>
      <c r="W66" s="12"/>
      <c r="X66" s="12"/>
      <c r="Y66" s="12"/>
      <c r="Z66" s="12"/>
    </row>
    <row r="67" spans="1:26" s="13" customFormat="1" ht="15.75">
      <c r="A67" s="103"/>
      <c r="B67" s="259" t="s">
        <v>123</v>
      </c>
      <c r="C67" s="260"/>
      <c r="D67" s="261"/>
      <c r="E67" s="17"/>
      <c r="F67" s="262">
        <f>+ROUND(+SUM(F65:F66),0)</f>
        <v>0</v>
      </c>
      <c r="G67" s="263">
        <f>+ROUND(+SUM(G65:G66),0)</f>
        <v>0</v>
      </c>
      <c r="H67" s="17"/>
      <c r="I67" s="262">
        <f>+ROUND(+SUM(I65:I66),0)</f>
        <v>0</v>
      </c>
      <c r="J67" s="263">
        <f>+ROUND(+SUM(J65:J66),0)</f>
        <v>0</v>
      </c>
      <c r="K67" s="109"/>
      <c r="L67" s="263">
        <f>+ROUND(+SUM(L65:L66),0)</f>
        <v>0</v>
      </c>
      <c r="M67" s="109"/>
      <c r="N67" s="264">
        <f>+ROUND(+SUM(N65:N66),0)</f>
        <v>0</v>
      </c>
      <c r="O67" s="111"/>
      <c r="P67" s="262">
        <f>+ROUND(+SUM(P65:P66),0)</f>
        <v>0</v>
      </c>
      <c r="Q67" s="263">
        <f>+ROUND(+SUM(Q65:Q66),0)</f>
        <v>0</v>
      </c>
      <c r="R67" s="52"/>
      <c r="S67" s="168" t="s">
        <v>124</v>
      </c>
      <c r="T67" s="169"/>
      <c r="U67" s="170"/>
      <c r="V67" s="90"/>
      <c r="W67" s="12"/>
      <c r="X67" s="12"/>
      <c r="Y67" s="12"/>
      <c r="Z67" s="12"/>
    </row>
    <row r="68" spans="1:26" s="13" customFormat="1" ht="15.75">
      <c r="A68" s="103"/>
      <c r="B68" s="112" t="s">
        <v>125</v>
      </c>
      <c r="C68" s="113"/>
      <c r="D68" s="114"/>
      <c r="E68" s="258"/>
      <c r="F68" s="132"/>
      <c r="G68" s="133"/>
      <c r="H68" s="17"/>
      <c r="I68" s="132"/>
      <c r="J68" s="133"/>
      <c r="K68" s="109"/>
      <c r="L68" s="133"/>
      <c r="M68" s="109"/>
      <c r="N68" s="158"/>
      <c r="O68" s="111"/>
      <c r="P68" s="132"/>
      <c r="Q68" s="133"/>
      <c r="R68" s="52"/>
      <c r="S68" s="112" t="s">
        <v>125</v>
      </c>
      <c r="T68" s="113"/>
      <c r="U68" s="114"/>
      <c r="V68" s="90"/>
      <c r="W68" s="12"/>
      <c r="X68" s="12"/>
      <c r="Y68" s="12"/>
      <c r="Z68" s="12"/>
    </row>
    <row r="69" spans="1:26" s="13" customFormat="1" ht="15.75">
      <c r="A69" s="103"/>
      <c r="B69" s="118" t="s">
        <v>126</v>
      </c>
      <c r="C69" s="119"/>
      <c r="D69" s="120"/>
      <c r="E69" s="258"/>
      <c r="F69" s="115">
        <f>+IF($P$2=0,$P69,0)</f>
        <v>0</v>
      </c>
      <c r="G69" s="116">
        <f>+IF($P$2=0,$Q69,0)</f>
        <v>0</v>
      </c>
      <c r="H69" s="17"/>
      <c r="I69" s="115">
        <f>+IF(OR($P$2=98,$P$2=42,$P$2=96,$P$2=97),$P69,0)</f>
        <v>0</v>
      </c>
      <c r="J69" s="116">
        <f>+IF(OR($P$2=98,$P$2=42,$P$2=96,$P$2=97),$Q69,0)</f>
        <v>0</v>
      </c>
      <c r="K69" s="109"/>
      <c r="L69" s="116">
        <f>+IF($P$2=33,$Q69,0)</f>
        <v>0</v>
      </c>
      <c r="M69" s="109"/>
      <c r="N69" s="175">
        <f>+ROUND(+G69+J69+L69,0)</f>
        <v>0</v>
      </c>
      <c r="O69" s="111"/>
      <c r="P69" s="115">
        <f>+ROUND(+SUM([1]OTCHET!E255:E258)+IF(+OR([1]OTCHET!$F$12="5500",[1]OTCHET!$F$12="5600"),+[1]OTCHET!E297,0),0)</f>
        <v>0</v>
      </c>
      <c r="Q69" s="116">
        <f>+ROUND(+SUM([1]OTCHET!F255:F258)+IF(+OR([1]OTCHET!$F$12="5500",[1]OTCHET!$F$12="5600"),+[1]OTCHET!F297,0),0)</f>
        <v>0</v>
      </c>
      <c r="R69" s="52"/>
      <c r="S69" s="126" t="s">
        <v>127</v>
      </c>
      <c r="T69" s="127"/>
      <c r="U69" s="128"/>
      <c r="V69" s="90"/>
      <c r="W69" s="12"/>
      <c r="X69" s="12"/>
      <c r="Y69" s="12"/>
      <c r="Z69" s="12"/>
    </row>
    <row r="70" spans="1:26" s="13" customFormat="1" ht="15.75">
      <c r="A70" s="103"/>
      <c r="B70" s="155" t="s">
        <v>128</v>
      </c>
      <c r="C70" s="156"/>
      <c r="D70" s="157"/>
      <c r="E70" s="17"/>
      <c r="F70" s="132">
        <f>+IF($P$2=0,$P70,0)</f>
        <v>0</v>
      </c>
      <c r="G70" s="133">
        <f>+IF($P$2=0,$Q70,0)</f>
        <v>0</v>
      </c>
      <c r="H70" s="17"/>
      <c r="I70" s="132">
        <f>+IF(OR($P$2=98,$P$2=42,$P$2=96,$P$2=97),$P70,0)</f>
        <v>0</v>
      </c>
      <c r="J70" s="133">
        <f>+IF(OR($P$2=98,$P$2=42,$P$2=96,$P$2=97),$Q70,0)</f>
        <v>0</v>
      </c>
      <c r="K70" s="109"/>
      <c r="L70" s="133">
        <f>+IF($P$2=33,$Q70,0)</f>
        <v>0</v>
      </c>
      <c r="M70" s="109"/>
      <c r="N70" s="158">
        <f>+ROUND(+G70+J70+L70,0)</f>
        <v>0</v>
      </c>
      <c r="O70" s="111"/>
      <c r="P70" s="132">
        <f>+ROUND(+[1]OTCHET!E292,0)</f>
        <v>0</v>
      </c>
      <c r="Q70" s="133">
        <f>+ROUND(+[1]OTCHET!F292,0)</f>
        <v>0</v>
      </c>
      <c r="R70" s="52"/>
      <c r="S70" s="152" t="s">
        <v>129</v>
      </c>
      <c r="T70" s="153"/>
      <c r="U70" s="154"/>
      <c r="V70" s="90"/>
      <c r="W70" s="12"/>
      <c r="X70" s="12"/>
      <c r="Y70" s="12"/>
      <c r="Z70" s="12"/>
    </row>
    <row r="71" spans="1:26" s="13" customFormat="1" ht="15.75">
      <c r="A71" s="103"/>
      <c r="B71" s="259" t="s">
        <v>130</v>
      </c>
      <c r="C71" s="260"/>
      <c r="D71" s="261"/>
      <c r="E71" s="17"/>
      <c r="F71" s="262">
        <f>+ROUND(+SUM(F69:F70),0)</f>
        <v>0</v>
      </c>
      <c r="G71" s="263">
        <f>+ROUND(+SUM(G69:G70),0)</f>
        <v>0</v>
      </c>
      <c r="H71" s="17"/>
      <c r="I71" s="262">
        <f>+ROUND(+SUM(I69:I70),0)</f>
        <v>0</v>
      </c>
      <c r="J71" s="263">
        <f>+ROUND(+SUM(J69:J70),0)</f>
        <v>0</v>
      </c>
      <c r="K71" s="109"/>
      <c r="L71" s="263">
        <f>+ROUND(+SUM(L69:L70),0)</f>
        <v>0</v>
      </c>
      <c r="M71" s="109"/>
      <c r="N71" s="264">
        <f>+ROUND(+SUM(N69:N70),0)</f>
        <v>0</v>
      </c>
      <c r="O71" s="111"/>
      <c r="P71" s="262">
        <f>+ROUND(+SUM(P69:P70),0)</f>
        <v>0</v>
      </c>
      <c r="Q71" s="263">
        <f>+ROUND(+SUM(Q69:Q70),0)</f>
        <v>0</v>
      </c>
      <c r="R71" s="52"/>
      <c r="S71" s="168" t="s">
        <v>131</v>
      </c>
      <c r="T71" s="169"/>
      <c r="U71" s="170"/>
      <c r="V71" s="90"/>
      <c r="W71" s="12"/>
      <c r="X71" s="12"/>
      <c r="Y71" s="12"/>
      <c r="Z71" s="12"/>
    </row>
    <row r="72" spans="1:26" s="13" customFormat="1" ht="15.75">
      <c r="A72" s="103"/>
      <c r="B72" s="112" t="s">
        <v>132</v>
      </c>
      <c r="C72" s="113"/>
      <c r="D72" s="114"/>
      <c r="E72" s="258"/>
      <c r="F72" s="132"/>
      <c r="G72" s="133"/>
      <c r="H72" s="17"/>
      <c r="I72" s="132"/>
      <c r="J72" s="133"/>
      <c r="K72" s="109"/>
      <c r="L72" s="133"/>
      <c r="M72" s="109"/>
      <c r="N72" s="158"/>
      <c r="O72" s="111"/>
      <c r="P72" s="132"/>
      <c r="Q72" s="133"/>
      <c r="R72" s="52"/>
      <c r="S72" s="112" t="s">
        <v>132</v>
      </c>
      <c r="T72" s="113"/>
      <c r="U72" s="114"/>
      <c r="V72" s="90"/>
      <c r="W72" s="12"/>
      <c r="X72" s="12"/>
      <c r="Y72" s="12"/>
      <c r="Z72" s="12"/>
    </row>
    <row r="73" spans="1:26" s="13" customFormat="1" ht="15.75">
      <c r="A73" s="103"/>
      <c r="B73" s="118" t="s">
        <v>133</v>
      </c>
      <c r="C73" s="119"/>
      <c r="D73" s="120"/>
      <c r="E73" s="258"/>
      <c r="F73" s="115">
        <f>+IF($P$2=0,$P73,0)</f>
        <v>0</v>
      </c>
      <c r="G73" s="116">
        <f>+IF($P$2=0,$Q73,0)</f>
        <v>0</v>
      </c>
      <c r="H73" s="17"/>
      <c r="I73" s="115">
        <f>+IF(OR($P$2=98,$P$2=42,$P$2=96,$P$2=97),$P73,0)</f>
        <v>0</v>
      </c>
      <c r="J73" s="116">
        <f>+IF(OR($P$2=98,$P$2=42,$P$2=96,$P$2=97),$Q73,0)</f>
        <v>0</v>
      </c>
      <c r="K73" s="109"/>
      <c r="L73" s="116">
        <f>+IF($P$2=33,$Q73,0)</f>
        <v>0</v>
      </c>
      <c r="M73" s="109"/>
      <c r="N73" s="175">
        <f>+ROUND(+G73+J73+L73,0)</f>
        <v>0</v>
      </c>
      <c r="O73" s="111"/>
      <c r="P73" s="115">
        <f>+ROUND(+[1]OTCHET!E249+[1]OTCHET!E265+[1]OTCHET!E269+[1]OTCHET!E270+[1]OTCHET!E273,0)</f>
        <v>0</v>
      </c>
      <c r="Q73" s="116">
        <f>+ROUND(+[1]OTCHET!F249+[1]OTCHET!F265+[1]OTCHET!F269+[1]OTCHET!F270+[1]OTCHET!F273,0)</f>
        <v>0</v>
      </c>
      <c r="R73" s="52"/>
      <c r="S73" s="126" t="s">
        <v>134</v>
      </c>
      <c r="T73" s="127"/>
      <c r="U73" s="128"/>
      <c r="V73" s="90"/>
      <c r="W73" s="12"/>
      <c r="X73" s="12"/>
      <c r="Y73" s="12"/>
      <c r="Z73" s="12"/>
    </row>
    <row r="74" spans="1:26" s="13" customFormat="1" ht="15.75">
      <c r="A74" s="103"/>
      <c r="B74" s="155" t="s">
        <v>135</v>
      </c>
      <c r="C74" s="156"/>
      <c r="D74" s="157"/>
      <c r="E74" s="17"/>
      <c r="F74" s="132">
        <f>+IF($P$2=0,$P74,0)</f>
        <v>0</v>
      </c>
      <c r="G74" s="133">
        <f>+IF($P$2=0,$Q74,0)</f>
        <v>0</v>
      </c>
      <c r="H74" s="17"/>
      <c r="I74" s="132">
        <f>+IF(OR($P$2=98,$P$2=42,$P$2=96,$P$2=97),$P74,0)</f>
        <v>0</v>
      </c>
      <c r="J74" s="133">
        <f>+IF(OR($P$2=98,$P$2=42,$P$2=96,$P$2=97),$Q74,0)</f>
        <v>0</v>
      </c>
      <c r="K74" s="109"/>
      <c r="L74" s="133">
        <f>+IF($P$2=33,$Q74,0)</f>
        <v>0</v>
      </c>
      <c r="M74" s="109"/>
      <c r="N74" s="158">
        <f>+ROUND(+G74+J74+L74,0)</f>
        <v>0</v>
      </c>
      <c r="O74" s="111"/>
      <c r="P74" s="132">
        <f>+ROUND([1]OTCHET!E274+[1]OTCHET!E288-[1]OTCHET!E292,0)</f>
        <v>0</v>
      </c>
      <c r="Q74" s="133">
        <f>+ROUND([1]OTCHET!F274+[1]OTCHET!F288-[1]OTCHET!F292,0)</f>
        <v>0</v>
      </c>
      <c r="R74" s="52"/>
      <c r="S74" s="152" t="s">
        <v>136</v>
      </c>
      <c r="T74" s="153"/>
      <c r="U74" s="154"/>
      <c r="V74" s="90"/>
      <c r="W74" s="12"/>
      <c r="X74" s="12"/>
      <c r="Y74" s="12"/>
      <c r="Z74" s="12"/>
    </row>
    <row r="75" spans="1:26" s="13" customFormat="1" ht="15.75">
      <c r="A75" s="103"/>
      <c r="B75" s="259" t="s">
        <v>137</v>
      </c>
      <c r="C75" s="260"/>
      <c r="D75" s="261"/>
      <c r="E75" s="17"/>
      <c r="F75" s="262">
        <f>+ROUND(+SUM(F73:F74),0)</f>
        <v>0</v>
      </c>
      <c r="G75" s="263">
        <f>+ROUND(+SUM(G73:G74),0)</f>
        <v>0</v>
      </c>
      <c r="H75" s="17"/>
      <c r="I75" s="262">
        <f>+ROUND(+SUM(I73:I74),0)</f>
        <v>0</v>
      </c>
      <c r="J75" s="263">
        <f>+ROUND(+SUM(J73:J74),0)</f>
        <v>0</v>
      </c>
      <c r="K75" s="109"/>
      <c r="L75" s="263">
        <f>+ROUND(+SUM(L73:L74),0)</f>
        <v>0</v>
      </c>
      <c r="M75" s="109"/>
      <c r="N75" s="264">
        <f>+ROUND(+SUM(N73:N74),0)</f>
        <v>0</v>
      </c>
      <c r="O75" s="111"/>
      <c r="P75" s="262">
        <f>+ROUND(+SUM(P73:P74),0)</f>
        <v>0</v>
      </c>
      <c r="Q75" s="263">
        <f>+ROUND(+SUM(Q73:Q74),0)</f>
        <v>0</v>
      </c>
      <c r="R75" s="52"/>
      <c r="S75" s="168" t="s">
        <v>138</v>
      </c>
      <c r="T75" s="169"/>
      <c r="U75" s="170"/>
      <c r="V75" s="90"/>
      <c r="W75" s="12"/>
      <c r="X75" s="12"/>
      <c r="Y75" s="12"/>
      <c r="Z75" s="12"/>
    </row>
    <row r="76" spans="1:26" s="13" customFormat="1" ht="6.75" customHeight="1">
      <c r="A76" s="103"/>
      <c r="B76" s="276"/>
      <c r="C76" s="277"/>
      <c r="D76" s="278"/>
      <c r="E76" s="17"/>
      <c r="F76" s="132"/>
      <c r="G76" s="133"/>
      <c r="H76" s="17"/>
      <c r="I76" s="132"/>
      <c r="J76" s="133"/>
      <c r="K76" s="109"/>
      <c r="L76" s="133"/>
      <c r="M76" s="109"/>
      <c r="N76" s="158"/>
      <c r="O76" s="111"/>
      <c r="P76" s="132"/>
      <c r="Q76" s="133"/>
      <c r="R76" s="52"/>
      <c r="S76" s="279"/>
      <c r="T76" s="280"/>
      <c r="U76" s="281"/>
      <c r="V76" s="90"/>
      <c r="W76" s="12"/>
      <c r="X76" s="12"/>
      <c r="Y76" s="12"/>
      <c r="Z76" s="12"/>
    </row>
    <row r="77" spans="1:26" s="13" customFormat="1" ht="16.5" thickBot="1">
      <c r="A77" s="103"/>
      <c r="B77" s="282" t="s">
        <v>139</v>
      </c>
      <c r="C77" s="283"/>
      <c r="D77" s="284"/>
      <c r="E77" s="17"/>
      <c r="F77" s="285">
        <f>+ROUND(F56+F63+F67+F71+F75,0)</f>
        <v>0</v>
      </c>
      <c r="G77" s="286">
        <f>+ROUND(G56+G63+G67+G71+G75,0)</f>
        <v>0</v>
      </c>
      <c r="H77" s="17"/>
      <c r="I77" s="285">
        <f>+ROUND(I56+I63+I67+I71+I75,0)</f>
        <v>0</v>
      </c>
      <c r="J77" s="287">
        <f>+ROUND(J56+J63+J67+J71+J75,0)</f>
        <v>0</v>
      </c>
      <c r="K77" s="109"/>
      <c r="L77" s="287">
        <f>+ROUND(L56+L63+L67+L71+L75,0)</f>
        <v>0</v>
      </c>
      <c r="M77" s="109"/>
      <c r="N77" s="288">
        <f>+ROUND(N56+N63+N67+N71+N75,0)</f>
        <v>0</v>
      </c>
      <c r="O77" s="111"/>
      <c r="P77" s="285">
        <f>+ROUND(P56+P63+P67+P71+P75,0)</f>
        <v>0</v>
      </c>
      <c r="Q77" s="286">
        <f>+ROUND(Q56+Q63+Q67+Q71+Q75,0)</f>
        <v>0</v>
      </c>
      <c r="R77" s="52"/>
      <c r="S77" s="289" t="s">
        <v>140</v>
      </c>
      <c r="T77" s="290"/>
      <c r="U77" s="291"/>
      <c r="V77" s="292"/>
      <c r="W77" s="293"/>
      <c r="X77" s="294"/>
      <c r="Y77" s="293"/>
      <c r="Z77" s="293"/>
    </row>
    <row r="78" spans="1:26" s="13" customFormat="1" ht="15.75">
      <c r="A78" s="103"/>
      <c r="B78" s="104" t="s">
        <v>141</v>
      </c>
      <c r="C78" s="105"/>
      <c r="D78" s="106"/>
      <c r="E78" s="17"/>
      <c r="F78" s="115"/>
      <c r="G78" s="116"/>
      <c r="H78" s="17"/>
      <c r="I78" s="115"/>
      <c r="J78" s="116"/>
      <c r="K78" s="109"/>
      <c r="L78" s="116"/>
      <c r="M78" s="109"/>
      <c r="N78" s="175"/>
      <c r="O78" s="111"/>
      <c r="P78" s="115"/>
      <c r="Q78" s="116"/>
      <c r="R78" s="52"/>
      <c r="S78" s="104" t="s">
        <v>141</v>
      </c>
      <c r="T78" s="105"/>
      <c r="U78" s="106"/>
      <c r="V78" s="90"/>
      <c r="W78" s="12"/>
      <c r="X78" s="12"/>
      <c r="Y78" s="12"/>
      <c r="Z78" s="12"/>
    </row>
    <row r="79" spans="1:26" s="13" customFormat="1" ht="15.75">
      <c r="A79" s="103"/>
      <c r="B79" s="118" t="s">
        <v>142</v>
      </c>
      <c r="C79" s="119"/>
      <c r="D79" s="120"/>
      <c r="E79" s="17"/>
      <c r="F79" s="121">
        <f>+IF($P$2=0,$P79,0)</f>
        <v>0</v>
      </c>
      <c r="G79" s="122">
        <f>+IF($P$2=0,$Q79,0)</f>
        <v>0</v>
      </c>
      <c r="H79" s="17"/>
      <c r="I79" s="121">
        <f>+IF(OR($P$2=98,$P$2=42,$P$2=96,$P$2=97),$P79,0)</f>
        <v>0</v>
      </c>
      <c r="J79" s="122">
        <f>+IF(OR($P$2=98,$P$2=42,$P$2=96,$P$2=97),$Q79,0)</f>
        <v>0</v>
      </c>
      <c r="K79" s="109"/>
      <c r="L79" s="122">
        <f>+IF($P$2=33,$Q79,0)</f>
        <v>0</v>
      </c>
      <c r="M79" s="109"/>
      <c r="N79" s="123">
        <f>+ROUND(+G79+J79+L79,0)</f>
        <v>0</v>
      </c>
      <c r="O79" s="111"/>
      <c r="P79" s="121">
        <f>+ROUND([1]OTCHET!E419,0)</f>
        <v>0</v>
      </c>
      <c r="Q79" s="122">
        <f>+ROUND([1]OTCHET!F419,0)</f>
        <v>0</v>
      </c>
      <c r="R79" s="52"/>
      <c r="S79" s="126" t="s">
        <v>143</v>
      </c>
      <c r="T79" s="127"/>
      <c r="U79" s="128"/>
      <c r="V79" s="90"/>
      <c r="W79" s="12"/>
      <c r="X79" s="12"/>
      <c r="Y79" s="12"/>
      <c r="Z79" s="12"/>
    </row>
    <row r="80" spans="1:26" s="13" customFormat="1" ht="15.75">
      <c r="A80" s="103"/>
      <c r="B80" s="155" t="s">
        <v>144</v>
      </c>
      <c r="C80" s="156"/>
      <c r="D80" s="157"/>
      <c r="E80" s="17"/>
      <c r="F80" s="132">
        <f>+IF($P$2=0,$P80,0)</f>
        <v>0</v>
      </c>
      <c r="G80" s="133">
        <f>+IF($P$2=0,$Q80,0)</f>
        <v>0</v>
      </c>
      <c r="H80" s="17"/>
      <c r="I80" s="132">
        <f>+IF(OR($P$2=98,$P$2=42,$P$2=96,$P$2=97),$P80,0)</f>
        <v>0</v>
      </c>
      <c r="J80" s="133">
        <f>+IF(OR($P$2=98,$P$2=42,$P$2=96,$P$2=97),$Q80,0)</f>
        <v>0</v>
      </c>
      <c r="K80" s="109"/>
      <c r="L80" s="133">
        <f>+IF($P$2=33,$Q80,0)</f>
        <v>0</v>
      </c>
      <c r="M80" s="109"/>
      <c r="N80" s="158">
        <f>+ROUND(+G80+J80+L80,0)</f>
        <v>0</v>
      </c>
      <c r="O80" s="111"/>
      <c r="P80" s="132">
        <f>+ROUND([1]OTCHET!E429,0)</f>
        <v>0</v>
      </c>
      <c r="Q80" s="133">
        <f>+ROUND([1]OTCHET!F429,0)</f>
        <v>0</v>
      </c>
      <c r="R80" s="52"/>
      <c r="S80" s="152" t="s">
        <v>145</v>
      </c>
      <c r="T80" s="153"/>
      <c r="U80" s="154"/>
      <c r="V80" s="90"/>
      <c r="W80" s="12"/>
      <c r="X80" s="12"/>
      <c r="Y80" s="12"/>
      <c r="Z80" s="12"/>
    </row>
    <row r="81" spans="1:26" s="13" customFormat="1" ht="16.5" thickBot="1">
      <c r="A81" s="103"/>
      <c r="B81" s="295" t="s">
        <v>146</v>
      </c>
      <c r="C81" s="296"/>
      <c r="D81" s="297"/>
      <c r="E81" s="17"/>
      <c r="F81" s="298">
        <f>+ROUND(F79+F80,0)</f>
        <v>0</v>
      </c>
      <c r="G81" s="299">
        <f>+ROUND(G79+G80,0)</f>
        <v>0</v>
      </c>
      <c r="H81" s="17"/>
      <c r="I81" s="298">
        <f>+ROUND(I79+I80,0)</f>
        <v>0</v>
      </c>
      <c r="J81" s="299">
        <f>+ROUND(J79+J80,0)</f>
        <v>0</v>
      </c>
      <c r="K81" s="109"/>
      <c r="L81" s="299">
        <f>+ROUND(L79+L80,0)</f>
        <v>0</v>
      </c>
      <c r="M81" s="109"/>
      <c r="N81" s="300">
        <f>+ROUND(N79+N80,0)</f>
        <v>0</v>
      </c>
      <c r="O81" s="111"/>
      <c r="P81" s="298">
        <f>+ROUND(P79+P80,0)</f>
        <v>0</v>
      </c>
      <c r="Q81" s="299">
        <f>+ROUND(Q79+Q80,0)</f>
        <v>0</v>
      </c>
      <c r="R81" s="52"/>
      <c r="S81" s="301" t="s">
        <v>147</v>
      </c>
      <c r="T81" s="302"/>
      <c r="U81" s="303"/>
      <c r="V81" s="292"/>
      <c r="W81" s="293"/>
      <c r="X81" s="294"/>
      <c r="Y81" s="293"/>
      <c r="Z81" s="293"/>
    </row>
    <row r="82" spans="1:26" s="13" customFormat="1" ht="15.75" customHeight="1" thickBot="1">
      <c r="A82" s="103"/>
      <c r="B82" s="304">
        <f>+IF(+SUM(F82:N82)=0,0,"Контрола: дефицит/излишък = финансиране с обратен знак (Г. + Д. = 0)")</f>
        <v>0</v>
      </c>
      <c r="C82" s="305"/>
      <c r="D82" s="306"/>
      <c r="E82" s="17"/>
      <c r="F82" s="307">
        <f>+ROUND(F83,0)+ROUND(F84,0)</f>
        <v>0</v>
      </c>
      <c r="G82" s="308">
        <f>+ROUND(G83,0)+ROUND(G84,0)</f>
        <v>0</v>
      </c>
      <c r="H82" s="17"/>
      <c r="I82" s="307">
        <f>+ROUND(I83,0)+ROUND(I84,0)</f>
        <v>0</v>
      </c>
      <c r="J82" s="308">
        <f>+ROUND(J83,0)+ROUND(J84,0)</f>
        <v>0</v>
      </c>
      <c r="K82" s="17"/>
      <c r="L82" s="308">
        <f>+ROUND(L83,0)+ROUND(L84,0)</f>
        <v>0</v>
      </c>
      <c r="M82" s="17"/>
      <c r="N82" s="309">
        <f>+ROUND(N83,0)+ROUND(N84,0)</f>
        <v>0</v>
      </c>
      <c r="O82" s="310"/>
      <c r="P82" s="307">
        <f>+ROUND(P83,0)+ROUND(P84,0)</f>
        <v>0</v>
      </c>
      <c r="Q82" s="308">
        <f>+ROUND(Q83,0)+ROUND(Q84,0)</f>
        <v>0</v>
      </c>
      <c r="R82" s="52"/>
      <c r="S82" s="311"/>
      <c r="T82" s="312"/>
      <c r="U82" s="313"/>
      <c r="V82" s="90"/>
      <c r="W82" s="12"/>
      <c r="X82" s="12"/>
      <c r="Y82" s="12"/>
      <c r="Z82" s="12"/>
    </row>
    <row r="83" spans="1:26" s="13" customFormat="1" ht="19.5" thickTop="1">
      <c r="A83" s="103"/>
      <c r="B83" s="314" t="s">
        <v>148</v>
      </c>
      <c r="C83" s="315"/>
      <c r="D83" s="316"/>
      <c r="E83" s="17"/>
      <c r="F83" s="317">
        <f>+ROUND(F48,0)-ROUND(F77,0)+ROUND(F81,0)</f>
        <v>0</v>
      </c>
      <c r="G83" s="318">
        <f>+ROUND(G48,0)-ROUND(G77,0)+ROUND(G81,0)</f>
        <v>0</v>
      </c>
      <c r="H83" s="17"/>
      <c r="I83" s="317">
        <f>+ROUND(I48,0)-ROUND(I77,0)+ROUND(I81,0)</f>
        <v>0</v>
      </c>
      <c r="J83" s="318">
        <f>+ROUND(J48,0)-ROUND(J77,0)+ROUND(J81,0)</f>
        <v>0</v>
      </c>
      <c r="K83" s="109"/>
      <c r="L83" s="318">
        <f>+ROUND(L48,0)-ROUND(L77,0)+ROUND(L81,0)</f>
        <v>0</v>
      </c>
      <c r="M83" s="109"/>
      <c r="N83" s="319">
        <f>+ROUND(N48,0)-ROUND(N77,0)+ROUND(N81,0)</f>
        <v>0</v>
      </c>
      <c r="O83" s="320"/>
      <c r="P83" s="317">
        <f>+ROUND(P48,0)-ROUND(P77,0)+ROUND(P81,0)</f>
        <v>0</v>
      </c>
      <c r="Q83" s="318">
        <f>+ROUND(Q48,0)-ROUND(Q77,0)+ROUND(Q81,0)</f>
        <v>0</v>
      </c>
      <c r="R83" s="52"/>
      <c r="S83" s="314" t="s">
        <v>148</v>
      </c>
      <c r="T83" s="315"/>
      <c r="U83" s="316"/>
      <c r="V83" s="292"/>
      <c r="W83" s="293"/>
      <c r="X83" s="294"/>
      <c r="Y83" s="293"/>
      <c r="Z83" s="293"/>
    </row>
    <row r="84" spans="1:26" s="13" customFormat="1" ht="19.5" thickBot="1">
      <c r="A84" s="103"/>
      <c r="B84" s="321" t="s">
        <v>149</v>
      </c>
      <c r="C84" s="322"/>
      <c r="D84" s="323"/>
      <c r="E84" s="324"/>
      <c r="F84" s="325">
        <f>+ROUND(F101,0)+ROUND(F120,0)+ROUND(F127,0)-ROUND(F132,0)</f>
        <v>0</v>
      </c>
      <c r="G84" s="326">
        <f>+ROUND(G101,0)+ROUND(G120,0)+ROUND(G127,0)-ROUND(G132,0)</f>
        <v>0</v>
      </c>
      <c r="H84" s="17"/>
      <c r="I84" s="325">
        <f>+ROUND(I101,0)+ROUND(I120,0)+ROUND(I127,0)-ROUND(I132,0)</f>
        <v>0</v>
      </c>
      <c r="J84" s="326">
        <f>+ROUND(J101,0)+ROUND(J120,0)+ROUND(J127,0)-ROUND(J132,0)</f>
        <v>0</v>
      </c>
      <c r="K84" s="109"/>
      <c r="L84" s="326">
        <f>+ROUND(L101,0)+ROUND(L120,0)+ROUND(L127,0)-ROUND(L132,0)</f>
        <v>0</v>
      </c>
      <c r="M84" s="109"/>
      <c r="N84" s="327">
        <f>+ROUND(N101,0)+ROUND(N120,0)+ROUND(N127,0)-ROUND(N132,0)</f>
        <v>0</v>
      </c>
      <c r="O84" s="320"/>
      <c r="P84" s="325">
        <f>+ROUND(P101,0)+ROUND(P120,0)+ROUND(P127,0)-ROUND(P132,0)</f>
        <v>0</v>
      </c>
      <c r="Q84" s="326">
        <f>+ROUND(Q101,0)+ROUND(Q120,0)+ROUND(Q127,0)-ROUND(Q132,0)</f>
        <v>0</v>
      </c>
      <c r="R84" s="52"/>
      <c r="S84" s="321" t="s">
        <v>149</v>
      </c>
      <c r="T84" s="322"/>
      <c r="U84" s="323"/>
      <c r="V84" s="292"/>
      <c r="W84" s="293"/>
      <c r="X84" s="294"/>
      <c r="Y84" s="293"/>
      <c r="Z84" s="293"/>
    </row>
    <row r="85" spans="1:26" s="13" customFormat="1" ht="16.5" thickTop="1">
      <c r="A85" s="103"/>
      <c r="B85" s="104" t="s">
        <v>150</v>
      </c>
      <c r="C85" s="105"/>
      <c r="D85" s="106"/>
      <c r="E85" s="17"/>
      <c r="F85" s="107"/>
      <c r="G85" s="108"/>
      <c r="H85" s="17"/>
      <c r="I85" s="107"/>
      <c r="J85" s="108"/>
      <c r="K85" s="109"/>
      <c r="L85" s="108"/>
      <c r="M85" s="109"/>
      <c r="N85" s="171"/>
      <c r="O85" s="111"/>
      <c r="P85" s="107"/>
      <c r="Q85" s="108"/>
      <c r="R85" s="52"/>
      <c r="S85" s="104" t="s">
        <v>150</v>
      </c>
      <c r="T85" s="105"/>
      <c r="U85" s="106"/>
      <c r="V85" s="90"/>
      <c r="W85" s="12"/>
      <c r="X85" s="12"/>
      <c r="Y85" s="12"/>
      <c r="Z85" s="12"/>
    </row>
    <row r="86" spans="1:26" s="13" customFormat="1" ht="15.75">
      <c r="A86" s="103"/>
      <c r="B86" s="328" t="s">
        <v>151</v>
      </c>
      <c r="C86" s="329"/>
      <c r="D86" s="330"/>
      <c r="E86" s="17"/>
      <c r="F86" s="121"/>
      <c r="G86" s="122"/>
      <c r="H86" s="17"/>
      <c r="I86" s="121"/>
      <c r="J86" s="122"/>
      <c r="K86" s="109"/>
      <c r="L86" s="122"/>
      <c r="M86" s="109"/>
      <c r="N86" s="123"/>
      <c r="O86" s="111"/>
      <c r="P86" s="121"/>
      <c r="Q86" s="122"/>
      <c r="R86" s="52"/>
      <c r="S86" s="328" t="s">
        <v>151</v>
      </c>
      <c r="T86" s="329"/>
      <c r="U86" s="330"/>
      <c r="V86" s="90"/>
      <c r="W86" s="12"/>
      <c r="X86" s="12"/>
      <c r="Y86" s="12"/>
      <c r="Z86" s="12"/>
    </row>
    <row r="87" spans="1:26" s="13" customFormat="1" ht="15.75">
      <c r="A87" s="103"/>
      <c r="B87" s="149" t="s">
        <v>152</v>
      </c>
      <c r="C87" s="150"/>
      <c r="D87" s="151"/>
      <c r="E87" s="17"/>
      <c r="F87" s="147">
        <f>+IF($P$2=0,$P87,0)</f>
        <v>0</v>
      </c>
      <c r="G87" s="148">
        <f>+IF($P$2=0,$Q87,0)</f>
        <v>0</v>
      </c>
      <c r="H87" s="17"/>
      <c r="I87" s="147">
        <f>+IF(OR($P$2=98,$P$2=42,$P$2=96,$P$2=97),$P87,0)</f>
        <v>0</v>
      </c>
      <c r="J87" s="148">
        <f>+IF(OR($P$2=98,$P$2=42,$P$2=96,$P$2=97),$Q87,0)</f>
        <v>0</v>
      </c>
      <c r="K87" s="109"/>
      <c r="L87" s="148">
        <f>+IF($P$2=33,$Q87,0)</f>
        <v>0</v>
      </c>
      <c r="M87" s="109"/>
      <c r="N87" s="134">
        <f>+ROUND(+G87+J87+L87,0)</f>
        <v>0</v>
      </c>
      <c r="O87" s="111"/>
      <c r="P87" s="147">
        <f>+ROUND(+[1]OTCHET!E462+[1]OTCHET!E463,0)</f>
        <v>0</v>
      </c>
      <c r="Q87" s="148">
        <f>+ROUND(+[1]OTCHET!F462+[1]OTCHET!F463,0)</f>
        <v>0</v>
      </c>
      <c r="R87" s="52"/>
      <c r="S87" s="126" t="s">
        <v>153</v>
      </c>
      <c r="T87" s="127"/>
      <c r="U87" s="128"/>
      <c r="V87" s="90"/>
      <c r="W87" s="12"/>
      <c r="X87" s="12"/>
      <c r="Y87" s="12"/>
      <c r="Z87" s="12"/>
    </row>
    <row r="88" spans="1:26" s="13" customFormat="1" ht="15.75">
      <c r="A88" s="103"/>
      <c r="B88" s="155" t="s">
        <v>154</v>
      </c>
      <c r="C88" s="156"/>
      <c r="D88" s="157"/>
      <c r="E88" s="17"/>
      <c r="F88" s="132">
        <f>+IF($P$2=0,$P88,0)</f>
        <v>0</v>
      </c>
      <c r="G88" s="133">
        <f>+IF($P$2=0,$Q88,0)</f>
        <v>0</v>
      </c>
      <c r="H88" s="17"/>
      <c r="I88" s="132">
        <f>+IF(OR($P$2=98,$P$2=42,$P$2=96,$P$2=97),$P88,0)</f>
        <v>0</v>
      </c>
      <c r="J88" s="133">
        <f>+IF(OR($P$2=98,$P$2=42,$P$2=96,$P$2=97),$Q88,0)</f>
        <v>0</v>
      </c>
      <c r="K88" s="109"/>
      <c r="L88" s="133">
        <f>+IF($P$2=33,$Q88,0)</f>
        <v>0</v>
      </c>
      <c r="M88" s="109"/>
      <c r="N88" s="158">
        <f>+ROUND(+G88+J88+L88,0)</f>
        <v>0</v>
      </c>
      <c r="O88" s="111"/>
      <c r="P88" s="132">
        <f>+ROUND([1]OTCHET!E464+[1]OTCHET!E535,0)</f>
        <v>0</v>
      </c>
      <c r="Q88" s="133">
        <f>+ROUND([1]OTCHET!F464+[1]OTCHET!F535,0)</f>
        <v>0</v>
      </c>
      <c r="R88" s="52"/>
      <c r="S88" s="152" t="s">
        <v>155</v>
      </c>
      <c r="T88" s="153"/>
      <c r="U88" s="154"/>
      <c r="V88" s="90"/>
      <c r="W88" s="12"/>
      <c r="X88" s="12"/>
      <c r="Y88" s="12"/>
      <c r="Z88" s="12"/>
    </row>
    <row r="89" spans="1:26" s="13" customFormat="1" ht="15.75">
      <c r="A89" s="103"/>
      <c r="B89" s="162" t="s">
        <v>156</v>
      </c>
      <c r="C89" s="163"/>
      <c r="D89" s="164"/>
      <c r="E89" s="17"/>
      <c r="F89" s="165">
        <f>+ROUND(+SUM(F87:F88),0)</f>
        <v>0</v>
      </c>
      <c r="G89" s="166">
        <f>+ROUND(+SUM(G87:G88),0)</f>
        <v>0</v>
      </c>
      <c r="H89" s="17"/>
      <c r="I89" s="165">
        <f>+ROUND(+SUM(I87:I88),0)</f>
        <v>0</v>
      </c>
      <c r="J89" s="166">
        <f>+ROUND(+SUM(J87:J88),0)</f>
        <v>0</v>
      </c>
      <c r="K89" s="109"/>
      <c r="L89" s="166">
        <f>+ROUND(+SUM(L87:L88),0)</f>
        <v>0</v>
      </c>
      <c r="M89" s="109"/>
      <c r="N89" s="167">
        <f>+ROUND(+SUM(N87:N88),0)</f>
        <v>0</v>
      </c>
      <c r="O89" s="111"/>
      <c r="P89" s="165">
        <f>+ROUND(+SUM(P87:P88),0)</f>
        <v>0</v>
      </c>
      <c r="Q89" s="166">
        <f>+ROUND(+SUM(Q87:Q88),0)</f>
        <v>0</v>
      </c>
      <c r="R89" s="52"/>
      <c r="S89" s="168" t="s">
        <v>157</v>
      </c>
      <c r="T89" s="169"/>
      <c r="U89" s="170"/>
      <c r="V89" s="90"/>
      <c r="W89" s="12"/>
      <c r="X89" s="12"/>
      <c r="Y89" s="12"/>
      <c r="Z89" s="12"/>
    </row>
    <row r="90" spans="1:26" s="13" customFormat="1" ht="15.75">
      <c r="A90" s="103"/>
      <c r="B90" s="112" t="s">
        <v>158</v>
      </c>
      <c r="C90" s="113"/>
      <c r="D90" s="114"/>
      <c r="E90" s="17"/>
      <c r="F90" s="107"/>
      <c r="G90" s="108"/>
      <c r="H90" s="17"/>
      <c r="I90" s="107"/>
      <c r="J90" s="108"/>
      <c r="K90" s="109"/>
      <c r="L90" s="108"/>
      <c r="M90" s="109"/>
      <c r="N90" s="171"/>
      <c r="O90" s="111"/>
      <c r="P90" s="107"/>
      <c r="Q90" s="108"/>
      <c r="R90" s="52"/>
      <c r="S90" s="112" t="s">
        <v>158</v>
      </c>
      <c r="T90" s="113"/>
      <c r="U90" s="114"/>
      <c r="V90" s="90"/>
      <c r="W90" s="12"/>
      <c r="X90" s="12"/>
      <c r="Y90" s="12"/>
      <c r="Z90" s="12"/>
    </row>
    <row r="91" spans="1:26" s="13" customFormat="1" ht="15.75">
      <c r="A91" s="103"/>
      <c r="B91" s="118" t="s">
        <v>159</v>
      </c>
      <c r="C91" s="119"/>
      <c r="D91" s="120"/>
      <c r="E91" s="17"/>
      <c r="F91" s="121">
        <f>+IF($P$2=0,$P91,0)</f>
        <v>0</v>
      </c>
      <c r="G91" s="122">
        <f>+IF($P$2=0,$Q91,0)</f>
        <v>0</v>
      </c>
      <c r="H91" s="17"/>
      <c r="I91" s="121">
        <f>+IF(OR($P$2=98,$P$2=42,$P$2=96,$P$2=97),$P91,0)</f>
        <v>0</v>
      </c>
      <c r="J91" s="122">
        <f>+IF(OR($P$2=98,$P$2=42,$P$2=96,$P$2=97),$Q91,0)</f>
        <v>0</v>
      </c>
      <c r="K91" s="109"/>
      <c r="L91" s="122">
        <f>+IF($P$2=33,$Q91,0)</f>
        <v>0</v>
      </c>
      <c r="M91" s="109"/>
      <c r="N91" s="123">
        <f>+ROUND(+G91+J91+L91,0)</f>
        <v>0</v>
      </c>
      <c r="O91" s="111"/>
      <c r="P91" s="121">
        <f>+ROUND([1]OTCHET!E466+[1]OTCHET!E469+[1]OTCHET!E479,0)</f>
        <v>0</v>
      </c>
      <c r="Q91" s="122">
        <f>+ROUND([1]OTCHET!F466+[1]OTCHET!F469+[1]OTCHET!F479,0)</f>
        <v>0</v>
      </c>
      <c r="R91" s="52"/>
      <c r="S91" s="126" t="s">
        <v>160</v>
      </c>
      <c r="T91" s="127"/>
      <c r="U91" s="128"/>
      <c r="V91" s="90"/>
      <c r="W91" s="12"/>
      <c r="X91" s="12"/>
      <c r="Y91" s="12"/>
      <c r="Z91" s="12"/>
    </row>
    <row r="92" spans="1:26" s="13" customFormat="1" ht="15.75">
      <c r="A92" s="103"/>
      <c r="B92" s="149" t="s">
        <v>161</v>
      </c>
      <c r="C92" s="150"/>
      <c r="D92" s="151"/>
      <c r="E92" s="17"/>
      <c r="F92" s="132">
        <f>+IF($P$2=0,$P92,0)</f>
        <v>0</v>
      </c>
      <c r="G92" s="133">
        <f>+IF($P$2=0,$Q92,0)</f>
        <v>0</v>
      </c>
      <c r="H92" s="17"/>
      <c r="I92" s="132">
        <f>+IF(OR($P$2=98,$P$2=42,$P$2=96,$P$2=97),$P92,0)</f>
        <v>0</v>
      </c>
      <c r="J92" s="133">
        <f>+IF(OR($P$2=98,$P$2=42,$P$2=96,$P$2=97),$Q92,0)</f>
        <v>0</v>
      </c>
      <c r="K92" s="109"/>
      <c r="L92" s="133">
        <f>+IF($P$2=33,$Q92,0)</f>
        <v>0</v>
      </c>
      <c r="M92" s="109"/>
      <c r="N92" s="158">
        <f>+ROUND(+G92+J92+L92,0)</f>
        <v>0</v>
      </c>
      <c r="O92" s="111"/>
      <c r="P92" s="132">
        <f>+ROUND([1]OTCHET!E467+[1]OTCHET!E470+[1]OTCHET!E480+[1]OTCHET!E502+IF(+[1]OTCHET!E494&gt;0,+[1]OTCHET!E494,0),0)</f>
        <v>0</v>
      </c>
      <c r="Q92" s="133">
        <f>+ROUND([1]OTCHET!F467+[1]OTCHET!F470+[1]OTCHET!F480+[1]OTCHET!F502+IF(+[1]OTCHET!F494&gt;0,+[1]OTCHET!F494,0),0)</f>
        <v>0</v>
      </c>
      <c r="R92" s="52"/>
      <c r="S92" s="152" t="s">
        <v>162</v>
      </c>
      <c r="T92" s="153"/>
      <c r="U92" s="154"/>
      <c r="V92" s="90"/>
      <c r="W92" s="12"/>
      <c r="X92" s="12"/>
      <c r="Y92" s="12"/>
      <c r="Z92" s="12"/>
    </row>
    <row r="93" spans="1:26" s="13" customFormat="1" ht="15.75">
      <c r="A93" s="103"/>
      <c r="B93" s="149" t="s">
        <v>163</v>
      </c>
      <c r="C93" s="150"/>
      <c r="D93" s="151"/>
      <c r="E93" s="17"/>
      <c r="F93" s="147">
        <f>+IF($P$2=0,$P93,0)</f>
        <v>0</v>
      </c>
      <c r="G93" s="148">
        <f>+IF($P$2=0,$Q93,0)</f>
        <v>0</v>
      </c>
      <c r="H93" s="17"/>
      <c r="I93" s="147">
        <f>+IF(OR($P$2=98,$P$2=42,$P$2=96,$P$2=97),$P93,0)</f>
        <v>0</v>
      </c>
      <c r="J93" s="148">
        <f>+IF(OR($P$2=98,$P$2=42,$P$2=96,$P$2=97),$Q93,0)</f>
        <v>0</v>
      </c>
      <c r="K93" s="109"/>
      <c r="L93" s="148">
        <f>+IF($P$2=33,$Q93,0)</f>
        <v>0</v>
      </c>
      <c r="M93" s="109"/>
      <c r="N93" s="134">
        <f>+ROUND(+G93+J93+L93,0)</f>
        <v>0</v>
      </c>
      <c r="O93" s="111"/>
      <c r="P93" s="147">
        <f>+ROUND(+SUM([1]OTCHET!E472:E474),0)</f>
        <v>0</v>
      </c>
      <c r="Q93" s="148">
        <f>+ROUND(+SUM([1]OTCHET!F472:F474),0)</f>
        <v>0</v>
      </c>
      <c r="R93" s="52"/>
      <c r="S93" s="152" t="s">
        <v>164</v>
      </c>
      <c r="T93" s="153"/>
      <c r="U93" s="154"/>
      <c r="V93" s="90"/>
      <c r="W93" s="12"/>
      <c r="X93" s="12"/>
      <c r="Y93" s="12"/>
      <c r="Z93" s="12"/>
    </row>
    <row r="94" spans="1:26" s="13" customFormat="1" ht="15.75">
      <c r="A94" s="103"/>
      <c r="B94" s="331" t="s">
        <v>165</v>
      </c>
      <c r="C94" s="332"/>
      <c r="D94" s="333"/>
      <c r="E94" s="17"/>
      <c r="F94" s="115">
        <f>+IF($P$2=0,$P94,0)</f>
        <v>0</v>
      </c>
      <c r="G94" s="116">
        <f>+IF($P$2=0,$Q94,0)</f>
        <v>0</v>
      </c>
      <c r="H94" s="17"/>
      <c r="I94" s="115">
        <f>+IF(OR($P$2=98,$P$2=42,$P$2=96,$P$2=97),$P94,0)</f>
        <v>0</v>
      </c>
      <c r="J94" s="116">
        <f>+IF(OR($P$2=98,$P$2=42,$P$2=96,$P$2=97),$Q94,0)</f>
        <v>0</v>
      </c>
      <c r="K94" s="109"/>
      <c r="L94" s="116">
        <f>+IF($P$2=33,$Q94,0)</f>
        <v>0</v>
      </c>
      <c r="M94" s="109"/>
      <c r="N94" s="175">
        <f>+ROUND(+G94+J94+L94,0)</f>
        <v>0</v>
      </c>
      <c r="O94" s="111"/>
      <c r="P94" s="115">
        <f>+ROUND(+SUM([1]OTCHET!E475:E476),0)</f>
        <v>0</v>
      </c>
      <c r="Q94" s="116">
        <f>+ROUND(+SUM([1]OTCHET!F475:F476),0)</f>
        <v>0</v>
      </c>
      <c r="R94" s="52"/>
      <c r="S94" s="159" t="s">
        <v>166</v>
      </c>
      <c r="T94" s="160"/>
      <c r="U94" s="161"/>
      <c r="V94" s="90"/>
      <c r="W94" s="12"/>
      <c r="X94" s="12"/>
      <c r="Y94" s="12"/>
      <c r="Z94" s="12"/>
    </row>
    <row r="95" spans="1:26" s="13" customFormat="1" ht="15.75">
      <c r="A95" s="103"/>
      <c r="B95" s="162" t="s">
        <v>167</v>
      </c>
      <c r="C95" s="163"/>
      <c r="D95" s="164"/>
      <c r="E95" s="17"/>
      <c r="F95" s="165">
        <f>+ROUND(+SUM(F91:F94),0)</f>
        <v>0</v>
      </c>
      <c r="G95" s="166">
        <f>+ROUND(+SUM(G91:G94),0)</f>
        <v>0</v>
      </c>
      <c r="H95" s="17"/>
      <c r="I95" s="165">
        <f>+ROUND(+SUM(I91:I94),0)</f>
        <v>0</v>
      </c>
      <c r="J95" s="166">
        <f>+ROUND(+SUM(J91:J94),0)</f>
        <v>0</v>
      </c>
      <c r="K95" s="109"/>
      <c r="L95" s="166">
        <f>+ROUND(+SUM(L91:L94),0)</f>
        <v>0</v>
      </c>
      <c r="M95" s="109"/>
      <c r="N95" s="167">
        <f>+ROUND(+SUM(N91:N94),0)</f>
        <v>0</v>
      </c>
      <c r="O95" s="111"/>
      <c r="P95" s="165">
        <f>+ROUND(+SUM(P91:P94),0)</f>
        <v>0</v>
      </c>
      <c r="Q95" s="166">
        <f>+ROUND(+SUM(Q91:Q94),0)</f>
        <v>0</v>
      </c>
      <c r="R95" s="52"/>
      <c r="S95" s="168" t="s">
        <v>168</v>
      </c>
      <c r="T95" s="169"/>
      <c r="U95" s="170"/>
      <c r="V95" s="90"/>
      <c r="W95" s="12"/>
      <c r="X95" s="12"/>
      <c r="Y95" s="12"/>
      <c r="Z95" s="12"/>
    </row>
    <row r="96" spans="1:26" s="13" customFormat="1" ht="15.75">
      <c r="A96" s="103"/>
      <c r="B96" s="112" t="s">
        <v>169</v>
      </c>
      <c r="C96" s="113"/>
      <c r="D96" s="114"/>
      <c r="E96" s="17"/>
      <c r="F96" s="107"/>
      <c r="G96" s="108"/>
      <c r="H96" s="17"/>
      <c r="I96" s="107"/>
      <c r="J96" s="108"/>
      <c r="K96" s="109"/>
      <c r="L96" s="108"/>
      <c r="M96" s="109"/>
      <c r="N96" s="171"/>
      <c r="O96" s="111"/>
      <c r="P96" s="107"/>
      <c r="Q96" s="108"/>
      <c r="R96" s="52"/>
      <c r="S96" s="112" t="s">
        <v>169</v>
      </c>
      <c r="T96" s="113"/>
      <c r="U96" s="114"/>
      <c r="V96" s="90"/>
      <c r="W96" s="12"/>
      <c r="X96" s="12"/>
      <c r="Y96" s="12"/>
      <c r="Z96" s="12"/>
    </row>
    <row r="97" spans="1:26" s="13" customFormat="1" ht="15.75">
      <c r="A97" s="103"/>
      <c r="B97" s="118" t="s">
        <v>170</v>
      </c>
      <c r="C97" s="119"/>
      <c r="D97" s="120"/>
      <c r="E97" s="17"/>
      <c r="F97" s="121">
        <f>+IF($P$2=0,$P97,0)</f>
        <v>0</v>
      </c>
      <c r="G97" s="122">
        <f>+IF($P$2=0,$Q97,0)</f>
        <v>0</v>
      </c>
      <c r="H97" s="17"/>
      <c r="I97" s="121">
        <f>+IF(OR($P$2=98,$P$2=42,$P$2=96,$P$2=97),$P97,0)</f>
        <v>0</v>
      </c>
      <c r="J97" s="122">
        <f>+IF(OR($P$2=98,$P$2=42,$P$2=96,$P$2=97),$Q97,0)</f>
        <v>0</v>
      </c>
      <c r="K97" s="109"/>
      <c r="L97" s="122">
        <f>+IF($P$2=33,$Q97,0)</f>
        <v>0</v>
      </c>
      <c r="M97" s="109"/>
      <c r="N97" s="123">
        <f>+ROUND(+G97+J97+L97,0)</f>
        <v>0</v>
      </c>
      <c r="O97" s="111"/>
      <c r="P97" s="121">
        <f>+ROUND([1]OTCHET!E536+[1]OTCHET!E541,0)</f>
        <v>0</v>
      </c>
      <c r="Q97" s="122">
        <f>+ROUND([1]OTCHET!F536+[1]OTCHET!F541,0)</f>
        <v>0</v>
      </c>
      <c r="R97" s="52"/>
      <c r="S97" s="126" t="s">
        <v>171</v>
      </c>
      <c r="T97" s="127"/>
      <c r="U97" s="128"/>
      <c r="V97" s="90"/>
      <c r="W97" s="12"/>
      <c r="X97" s="12"/>
      <c r="Y97" s="12"/>
      <c r="Z97" s="12"/>
    </row>
    <row r="98" spans="1:26" s="13" customFormat="1" ht="15.75">
      <c r="A98" s="103"/>
      <c r="B98" s="155" t="s">
        <v>172</v>
      </c>
      <c r="C98" s="156"/>
      <c r="D98" s="157"/>
      <c r="E98" s="17"/>
      <c r="F98" s="132">
        <f>+IF($P$2=0,$P98,0)</f>
        <v>0</v>
      </c>
      <c r="G98" s="133">
        <f>+IF($P$2=0,$Q98,0)</f>
        <v>0</v>
      </c>
      <c r="H98" s="17"/>
      <c r="I98" s="132">
        <f>+IF(OR($P$2=98,$P$2=42,$P$2=96,$P$2=97),$P98,0)</f>
        <v>0</v>
      </c>
      <c r="J98" s="133">
        <f>+IF(OR($P$2=98,$P$2=42,$P$2=96,$P$2=97),$Q98,0)</f>
        <v>0</v>
      </c>
      <c r="K98" s="109"/>
      <c r="L98" s="133">
        <f>+IF($P$2=33,$Q98,0)</f>
        <v>0</v>
      </c>
      <c r="M98" s="109"/>
      <c r="N98" s="158">
        <f>+ROUND(+G98+J98+L98,0)</f>
        <v>0</v>
      </c>
      <c r="O98" s="111"/>
      <c r="P98" s="132">
        <f>+ROUND(+[1]OTCHET!E477+[1]OTCHET!E558+[1]OTCHET!E560,0)</f>
        <v>0</v>
      </c>
      <c r="Q98" s="133">
        <f>+ROUND(+[1]OTCHET!F477+[1]OTCHET!F558+[1]OTCHET!F560,0)</f>
        <v>0</v>
      </c>
      <c r="R98" s="52"/>
      <c r="S98" s="152" t="s">
        <v>173</v>
      </c>
      <c r="T98" s="153"/>
      <c r="U98" s="154"/>
      <c r="V98" s="90"/>
      <c r="W98" s="12"/>
      <c r="X98" s="12"/>
      <c r="Y98" s="12"/>
      <c r="Z98" s="12"/>
    </row>
    <row r="99" spans="1:26" s="13" customFormat="1" ht="15.75">
      <c r="A99" s="103"/>
      <c r="B99" s="162" t="s">
        <v>174</v>
      </c>
      <c r="C99" s="163"/>
      <c r="D99" s="164"/>
      <c r="E99" s="17"/>
      <c r="F99" s="165">
        <f>+ROUND(+SUM(F97:F98),0)</f>
        <v>0</v>
      </c>
      <c r="G99" s="166">
        <f>+ROUND(+SUM(G97:G98),0)</f>
        <v>0</v>
      </c>
      <c r="H99" s="17"/>
      <c r="I99" s="165">
        <f>+ROUND(+SUM(I97:I98),0)</f>
        <v>0</v>
      </c>
      <c r="J99" s="166">
        <f>+ROUND(+SUM(J97:J98),0)</f>
        <v>0</v>
      </c>
      <c r="K99" s="109"/>
      <c r="L99" s="166">
        <f>+ROUND(+SUM(L97:L98),0)</f>
        <v>0</v>
      </c>
      <c r="M99" s="109"/>
      <c r="N99" s="167">
        <f>+ROUND(+SUM(N97:N98),0)</f>
        <v>0</v>
      </c>
      <c r="O99" s="111"/>
      <c r="P99" s="165">
        <f>+ROUND(+SUM(P97:P98),0)</f>
        <v>0</v>
      </c>
      <c r="Q99" s="166">
        <f>+ROUND(+SUM(Q97:Q98),0)</f>
        <v>0</v>
      </c>
      <c r="R99" s="52"/>
      <c r="S99" s="168" t="s">
        <v>175</v>
      </c>
      <c r="T99" s="169"/>
      <c r="U99" s="170"/>
      <c r="V99" s="90"/>
      <c r="W99" s="12"/>
      <c r="X99" s="12"/>
      <c r="Y99" s="12"/>
      <c r="Z99" s="12"/>
    </row>
    <row r="100" spans="1:26" s="13" customFormat="1" ht="8.25" customHeight="1">
      <c r="A100" s="103"/>
      <c r="B100" s="244"/>
      <c r="C100" s="173"/>
      <c r="D100" s="174"/>
      <c r="E100" s="17"/>
      <c r="F100" s="121"/>
      <c r="G100" s="122"/>
      <c r="H100" s="17"/>
      <c r="I100" s="121"/>
      <c r="J100" s="122"/>
      <c r="K100" s="109"/>
      <c r="L100" s="122"/>
      <c r="M100" s="109"/>
      <c r="N100" s="123"/>
      <c r="O100" s="111"/>
      <c r="P100" s="121"/>
      <c r="Q100" s="122"/>
      <c r="R100" s="52"/>
      <c r="S100" s="245"/>
      <c r="T100" s="246"/>
      <c r="U100" s="247"/>
      <c r="V100" s="90"/>
      <c r="W100" s="12"/>
      <c r="X100" s="12"/>
      <c r="Y100" s="12"/>
      <c r="Z100" s="12"/>
    </row>
    <row r="101" spans="1:26" s="13" customFormat="1" ht="16.5" thickBot="1">
      <c r="A101" s="103"/>
      <c r="B101" s="248" t="s">
        <v>176</v>
      </c>
      <c r="C101" s="249"/>
      <c r="D101" s="250"/>
      <c r="E101" s="17"/>
      <c r="F101" s="251">
        <f>+ROUND(F89+F95+F99,0)</f>
        <v>0</v>
      </c>
      <c r="G101" s="252">
        <f>+ROUND(G89+G95+G99,0)</f>
        <v>0</v>
      </c>
      <c r="H101" s="17"/>
      <c r="I101" s="251">
        <f>+ROUND(I89+I95+I99,0)</f>
        <v>0</v>
      </c>
      <c r="J101" s="252">
        <f>+ROUND(J89+J95+J99,0)</f>
        <v>0</v>
      </c>
      <c r="K101" s="109"/>
      <c r="L101" s="252">
        <f>+ROUND(L89+L95+L99,0)</f>
        <v>0</v>
      </c>
      <c r="M101" s="109"/>
      <c r="N101" s="253">
        <f>+ROUND(N89+N95+N99,0)</f>
        <v>0</v>
      </c>
      <c r="O101" s="254"/>
      <c r="P101" s="251">
        <f>+ROUND(P89+P95+P99,0)</f>
        <v>0</v>
      </c>
      <c r="Q101" s="252">
        <f>+ROUND(Q89+Q95+Q99,0)</f>
        <v>0</v>
      </c>
      <c r="R101" s="52"/>
      <c r="S101" s="255" t="s">
        <v>177</v>
      </c>
      <c r="T101" s="256"/>
      <c r="U101" s="257"/>
      <c r="V101" s="90"/>
      <c r="W101" s="12"/>
      <c r="X101" s="12"/>
      <c r="Y101" s="12"/>
      <c r="Z101" s="12"/>
    </row>
    <row r="102" spans="1:26" s="13" customFormat="1" ht="15.75">
      <c r="A102" s="103"/>
      <c r="B102" s="104" t="s">
        <v>178</v>
      </c>
      <c r="C102" s="105"/>
      <c r="D102" s="106"/>
      <c r="E102" s="17"/>
      <c r="F102" s="115"/>
      <c r="G102" s="116"/>
      <c r="H102" s="17"/>
      <c r="I102" s="115"/>
      <c r="J102" s="116"/>
      <c r="K102" s="109"/>
      <c r="L102" s="116"/>
      <c r="M102" s="109"/>
      <c r="N102" s="175"/>
      <c r="O102" s="111"/>
      <c r="P102" s="115"/>
      <c r="Q102" s="116"/>
      <c r="R102" s="52"/>
      <c r="S102" s="334" t="s">
        <v>178</v>
      </c>
      <c r="T102" s="335"/>
      <c r="U102" s="336"/>
      <c r="V102" s="90"/>
      <c r="W102" s="12"/>
      <c r="X102" s="12"/>
      <c r="Y102" s="12"/>
      <c r="Z102" s="12"/>
    </row>
    <row r="103" spans="1:26" s="13" customFormat="1" ht="15.75">
      <c r="A103" s="103"/>
      <c r="B103" s="328" t="s">
        <v>179</v>
      </c>
      <c r="C103" s="329"/>
      <c r="D103" s="330"/>
      <c r="E103" s="17"/>
      <c r="F103" s="121"/>
      <c r="G103" s="122"/>
      <c r="H103" s="17"/>
      <c r="I103" s="121"/>
      <c r="J103" s="122"/>
      <c r="K103" s="109"/>
      <c r="L103" s="122"/>
      <c r="M103" s="109"/>
      <c r="N103" s="123"/>
      <c r="O103" s="111"/>
      <c r="P103" s="121"/>
      <c r="Q103" s="122"/>
      <c r="R103" s="52"/>
      <c r="S103" s="337" t="s">
        <v>179</v>
      </c>
      <c r="T103" s="338"/>
      <c r="U103" s="339"/>
      <c r="V103" s="90"/>
      <c r="W103" s="12"/>
      <c r="X103" s="12"/>
      <c r="Y103" s="12"/>
      <c r="Z103" s="12"/>
    </row>
    <row r="104" spans="1:26" s="13" customFormat="1" ht="15.75">
      <c r="A104" s="103"/>
      <c r="B104" s="149" t="s">
        <v>180</v>
      </c>
      <c r="C104" s="150"/>
      <c r="D104" s="151"/>
      <c r="E104" s="17"/>
      <c r="F104" s="147">
        <f>+IF($P$2=0,$P104,0)</f>
        <v>0</v>
      </c>
      <c r="G104" s="148">
        <f>+IF($P$2=0,$Q104,0)</f>
        <v>0</v>
      </c>
      <c r="H104" s="17"/>
      <c r="I104" s="147">
        <f>+IF(OR($P$2=98,$P$2=42,$P$2=96,$P$2=97),$P104,0)</f>
        <v>0</v>
      </c>
      <c r="J104" s="148">
        <f>+IF(OR($P$2=98,$P$2=42,$P$2=96,$P$2=97),$Q104,0)</f>
        <v>0</v>
      </c>
      <c r="K104" s="109"/>
      <c r="L104" s="148">
        <f>+IF($P$2=33,$Q104,0)</f>
        <v>0</v>
      </c>
      <c r="M104" s="109"/>
      <c r="N104" s="134">
        <f>+ROUND(+G104+J104+L104,0)</f>
        <v>0</v>
      </c>
      <c r="O104" s="111"/>
      <c r="P104" s="147">
        <f>+ROUND([1]OTCHET!E498+[1]OTCHET!E499+[1]OTCHET!E512,0)</f>
        <v>0</v>
      </c>
      <c r="Q104" s="148">
        <f>+ROUND([1]OTCHET!F498+[1]OTCHET!F499+[1]OTCHET!F512,0)</f>
        <v>0</v>
      </c>
      <c r="R104" s="52"/>
      <c r="S104" s="126" t="s">
        <v>181</v>
      </c>
      <c r="T104" s="127"/>
      <c r="U104" s="128"/>
      <c r="V104" s="90"/>
      <c r="W104" s="12"/>
      <c r="X104" s="12"/>
      <c r="Y104" s="12"/>
      <c r="Z104" s="12"/>
    </row>
    <row r="105" spans="1:26" s="13" customFormat="1" ht="15.75">
      <c r="A105" s="103"/>
      <c r="B105" s="155" t="s">
        <v>182</v>
      </c>
      <c r="C105" s="156"/>
      <c r="D105" s="157"/>
      <c r="E105" s="17"/>
      <c r="F105" s="132">
        <f>+IF($P$2=0,$P105,0)</f>
        <v>0</v>
      </c>
      <c r="G105" s="133">
        <f>+IF($P$2=0,$Q105,0)</f>
        <v>0</v>
      </c>
      <c r="H105" s="17"/>
      <c r="I105" s="132">
        <f>+IF(OR($P$2=98,$P$2=42,$P$2=96,$P$2=97),$P105,0)</f>
        <v>0</v>
      </c>
      <c r="J105" s="133">
        <f>+IF(OR($P$2=98,$P$2=42,$P$2=96,$P$2=97),$Q105,0)</f>
        <v>0</v>
      </c>
      <c r="K105" s="109"/>
      <c r="L105" s="133">
        <f>+IF($P$2=33,$Q105,0)</f>
        <v>0</v>
      </c>
      <c r="M105" s="109"/>
      <c r="N105" s="158">
        <f>+ROUND(+G105+J105+L105,0)</f>
        <v>0</v>
      </c>
      <c r="O105" s="111"/>
      <c r="P105" s="132">
        <f>+ROUND([1]OTCHET!E500+[1]OTCHET!E501+[1]OTCHET!E516,0)</f>
        <v>0</v>
      </c>
      <c r="Q105" s="133">
        <f>+ROUND([1]OTCHET!F500+[1]OTCHET!F501+[1]OTCHET!F516,0)</f>
        <v>0</v>
      </c>
      <c r="R105" s="52"/>
      <c r="S105" s="152" t="s">
        <v>183</v>
      </c>
      <c r="T105" s="153"/>
      <c r="U105" s="154"/>
      <c r="V105" s="90"/>
      <c r="W105" s="12"/>
      <c r="X105" s="12"/>
      <c r="Y105" s="12"/>
      <c r="Z105" s="12"/>
    </row>
    <row r="106" spans="1:26" s="13" customFormat="1" ht="15.75">
      <c r="A106" s="103"/>
      <c r="B106" s="259" t="s">
        <v>184</v>
      </c>
      <c r="C106" s="260"/>
      <c r="D106" s="261"/>
      <c r="E106" s="17"/>
      <c r="F106" s="262">
        <f>+ROUND(+SUM(F104:F105),0)</f>
        <v>0</v>
      </c>
      <c r="G106" s="263">
        <f>+ROUND(+SUM(G104:G105),0)</f>
        <v>0</v>
      </c>
      <c r="H106" s="17"/>
      <c r="I106" s="262">
        <f>+ROUND(+SUM(I104:I105),0)</f>
        <v>0</v>
      </c>
      <c r="J106" s="263">
        <f>+ROUND(+SUM(J104:J105),0)</f>
        <v>0</v>
      </c>
      <c r="K106" s="109"/>
      <c r="L106" s="263">
        <f>+ROUND(+SUM(L104:L105),0)</f>
        <v>0</v>
      </c>
      <c r="M106" s="109"/>
      <c r="N106" s="264">
        <f>+ROUND(+SUM(N104:N105),0)</f>
        <v>0</v>
      </c>
      <c r="O106" s="111"/>
      <c r="P106" s="262">
        <f>+ROUND(+SUM(P104:P105),0)</f>
        <v>0</v>
      </c>
      <c r="Q106" s="263">
        <f>+ROUND(+SUM(Q104:Q105),0)</f>
        <v>0</v>
      </c>
      <c r="R106" s="52"/>
      <c r="S106" s="168" t="s">
        <v>185</v>
      </c>
      <c r="T106" s="169"/>
      <c r="U106" s="170"/>
      <c r="V106" s="90"/>
      <c r="W106" s="12"/>
      <c r="X106" s="12"/>
      <c r="Y106" s="12"/>
      <c r="Z106" s="12"/>
    </row>
    <row r="107" spans="1:26" s="13" customFormat="1" ht="15.75">
      <c r="A107" s="103"/>
      <c r="B107" s="112" t="s">
        <v>186</v>
      </c>
      <c r="C107" s="113"/>
      <c r="D107" s="114"/>
      <c r="E107" s="17"/>
      <c r="F107" s="107"/>
      <c r="G107" s="108"/>
      <c r="H107" s="17"/>
      <c r="I107" s="107"/>
      <c r="J107" s="108"/>
      <c r="K107" s="109"/>
      <c r="L107" s="108"/>
      <c r="M107" s="109"/>
      <c r="N107" s="171"/>
      <c r="O107" s="111"/>
      <c r="P107" s="107"/>
      <c r="Q107" s="108"/>
      <c r="R107" s="52"/>
      <c r="S107" s="340" t="s">
        <v>186</v>
      </c>
      <c r="T107" s="341"/>
      <c r="U107" s="342"/>
      <c r="V107" s="90"/>
      <c r="W107" s="12"/>
      <c r="X107" s="12"/>
      <c r="Y107" s="12"/>
      <c r="Z107" s="12"/>
    </row>
    <row r="108" spans="1:26" s="13" customFormat="1" ht="15.75">
      <c r="A108" s="103"/>
      <c r="B108" s="118" t="s">
        <v>187</v>
      </c>
      <c r="C108" s="119"/>
      <c r="D108" s="120"/>
      <c r="E108" s="17"/>
      <c r="F108" s="121">
        <f>+IF($P$2=0,$P108,0)</f>
        <v>0</v>
      </c>
      <c r="G108" s="122">
        <f>+IF($P$2=0,$Q108,0)</f>
        <v>0</v>
      </c>
      <c r="H108" s="17"/>
      <c r="I108" s="121">
        <f>+IF(OR($P$2=98,$P$2=42,$P$2=96,$P$2=97),$P108,0)</f>
        <v>0</v>
      </c>
      <c r="J108" s="122">
        <f>+IF(OR($P$2=98,$P$2=42,$P$2=96,$P$2=97),$Q108,0)</f>
        <v>0</v>
      </c>
      <c r="K108" s="109"/>
      <c r="L108" s="122">
        <f>+IF($P$2=33,$Q108,0)</f>
        <v>0</v>
      </c>
      <c r="M108" s="109"/>
      <c r="N108" s="123">
        <f>+ROUND(+G108+J108+L108,0)</f>
        <v>0</v>
      </c>
      <c r="O108" s="111"/>
      <c r="P108" s="121">
        <f>+ROUND([1]OTCHET!E482+[1]OTCHET!E483+[1]OTCHET!E486+[1]OTCHET!E487+[1]OTCHET!E490+[1]OTCHET!E491+[1]OTCHET!E495+[1]OTCHET!E504+[1]OTCHET!E505+[1]OTCHET!E508+[1]OTCHET!E509,0)</f>
        <v>0</v>
      </c>
      <c r="Q108" s="122">
        <f>+ROUND([1]OTCHET!F482+[1]OTCHET!F483+[1]OTCHET!F486+[1]OTCHET!F487+[1]OTCHET!F490+[1]OTCHET!F491+[1]OTCHET!F495+[1]OTCHET!F504+[1]OTCHET!F505+[1]OTCHET!F508+[1]OTCHET!F509,0)</f>
        <v>0</v>
      </c>
      <c r="R108" s="52"/>
      <c r="S108" s="343" t="s">
        <v>188</v>
      </c>
      <c r="T108" s="344"/>
      <c r="U108" s="345"/>
      <c r="V108" s="90"/>
      <c r="W108" s="12"/>
      <c r="X108" s="12"/>
      <c r="Y108" s="12"/>
      <c r="Z108" s="12"/>
    </row>
    <row r="109" spans="1:26" s="13" customFormat="1" ht="15.75">
      <c r="A109" s="103"/>
      <c r="B109" s="155" t="s">
        <v>189</v>
      </c>
      <c r="C109" s="156"/>
      <c r="D109" s="157"/>
      <c r="E109" s="17"/>
      <c r="F109" s="132">
        <f>+IF($P$2=0,$P109,0)</f>
        <v>0</v>
      </c>
      <c r="G109" s="133">
        <f>+IF($P$2=0,$Q109,0)</f>
        <v>0</v>
      </c>
      <c r="H109" s="17"/>
      <c r="I109" s="132">
        <f>+IF(OR($P$2=98,$P$2=42,$P$2=96,$P$2=97),$P109,0)</f>
        <v>0</v>
      </c>
      <c r="J109" s="133">
        <f>+IF(OR($P$2=98,$P$2=42,$P$2=96,$P$2=97),$Q109,0)</f>
        <v>0</v>
      </c>
      <c r="K109" s="109"/>
      <c r="L109" s="133">
        <f>+IF($P$2=33,$Q109,0)</f>
        <v>0</v>
      </c>
      <c r="M109" s="109"/>
      <c r="N109" s="158">
        <f>+ROUND(+G109+J109+L109,0)</f>
        <v>0</v>
      </c>
      <c r="O109" s="111"/>
      <c r="P109" s="132">
        <f>+ROUND([1]OTCHET!E484+[1]OTCHET!E485+[1]OTCHET!E488+[1]OTCHET!E489+[1]OTCHET!E492+[1]OTCHET!E493+[1]OTCHET!E496+[1]OTCHET!E506+[1]OTCHET!E507+[1]OTCHET!E510+[1]OTCHET!E511+IF(+[1]OTCHET!E494&lt;0,+[1]OTCHET!E494,0),0)</f>
        <v>0</v>
      </c>
      <c r="Q109" s="133">
        <f>+ROUND([1]OTCHET!F484+[1]OTCHET!F485+[1]OTCHET!F488+[1]OTCHET!F489+[1]OTCHET!F492+[1]OTCHET!F493+[1]OTCHET!F496+[1]OTCHET!F506+[1]OTCHET!F507+[1]OTCHET!F510+[1]OTCHET!F511+IF(+[1]OTCHET!F494&lt;0,+[1]OTCHET!F494,0),0)</f>
        <v>0</v>
      </c>
      <c r="R109" s="52"/>
      <c r="S109" s="346" t="s">
        <v>190</v>
      </c>
      <c r="T109" s="347"/>
      <c r="U109" s="348"/>
      <c r="V109" s="90"/>
      <c r="W109" s="12"/>
      <c r="X109" s="12"/>
      <c r="Y109" s="12"/>
      <c r="Z109" s="12"/>
    </row>
    <row r="110" spans="1:26" s="13" customFormat="1" ht="15.75">
      <c r="A110" s="103"/>
      <c r="B110" s="259" t="s">
        <v>191</v>
      </c>
      <c r="C110" s="260"/>
      <c r="D110" s="261"/>
      <c r="E110" s="17"/>
      <c r="F110" s="262">
        <f>+ROUND(+SUM(F108:F109),0)</f>
        <v>0</v>
      </c>
      <c r="G110" s="263">
        <f>+ROUND(+SUM(G108:G109),0)</f>
        <v>0</v>
      </c>
      <c r="H110" s="17"/>
      <c r="I110" s="262">
        <f>+ROUND(+SUM(I108:I109),0)</f>
        <v>0</v>
      </c>
      <c r="J110" s="263">
        <f>+ROUND(+SUM(J108:J109),0)</f>
        <v>0</v>
      </c>
      <c r="K110" s="109"/>
      <c r="L110" s="263">
        <f>+ROUND(+SUM(L108:L109),0)</f>
        <v>0</v>
      </c>
      <c r="M110" s="109"/>
      <c r="N110" s="264">
        <f>+ROUND(+SUM(N108:N109),0)</f>
        <v>0</v>
      </c>
      <c r="O110" s="111"/>
      <c r="P110" s="262">
        <f>+ROUND(+SUM(P108:P109),0)</f>
        <v>0</v>
      </c>
      <c r="Q110" s="263">
        <f>+ROUND(+SUM(Q108:Q109),0)</f>
        <v>0</v>
      </c>
      <c r="R110" s="52"/>
      <c r="S110" s="168" t="s">
        <v>192</v>
      </c>
      <c r="T110" s="169"/>
      <c r="U110" s="170"/>
      <c r="V110" s="90"/>
      <c r="W110" s="12"/>
      <c r="X110" s="12"/>
      <c r="Y110" s="12"/>
      <c r="Z110" s="12"/>
    </row>
    <row r="111" spans="1:26" s="13" customFormat="1" ht="15.75">
      <c r="A111" s="103"/>
      <c r="B111" s="112" t="s">
        <v>193</v>
      </c>
      <c r="C111" s="113"/>
      <c r="D111" s="114"/>
      <c r="E111" s="17"/>
      <c r="F111" s="107"/>
      <c r="G111" s="108"/>
      <c r="H111" s="17"/>
      <c r="I111" s="107"/>
      <c r="J111" s="108"/>
      <c r="K111" s="109"/>
      <c r="L111" s="108"/>
      <c r="M111" s="109"/>
      <c r="N111" s="171"/>
      <c r="O111" s="111"/>
      <c r="P111" s="107"/>
      <c r="Q111" s="108"/>
      <c r="R111" s="52"/>
      <c r="S111" s="340" t="s">
        <v>193</v>
      </c>
      <c r="T111" s="341"/>
      <c r="U111" s="342"/>
      <c r="V111" s="90"/>
      <c r="W111" s="12"/>
      <c r="X111" s="12"/>
      <c r="Y111" s="12"/>
      <c r="Z111" s="12"/>
    </row>
    <row r="112" spans="1:26" s="13" customFormat="1" ht="15.75">
      <c r="A112" s="103"/>
      <c r="B112" s="118" t="s">
        <v>194</v>
      </c>
      <c r="C112" s="119"/>
      <c r="D112" s="120"/>
      <c r="E112" s="17"/>
      <c r="F112" s="121">
        <f>+IF($P$2=0,$P112,0)</f>
        <v>0</v>
      </c>
      <c r="G112" s="122">
        <f>+IF($P$2=0,$Q112,0)</f>
        <v>0</v>
      </c>
      <c r="H112" s="17"/>
      <c r="I112" s="121">
        <f>+IF(OR($P$2=98,$P$2=42,$P$2=96,$P$2=97),$P112,0)</f>
        <v>0</v>
      </c>
      <c r="J112" s="122">
        <f>+IF(OR($P$2=98,$P$2=42,$P$2=96,$P$2=97),$Q112,0)</f>
        <v>0</v>
      </c>
      <c r="K112" s="109"/>
      <c r="L112" s="122">
        <f>+IF($P$2=33,$Q112,0)</f>
        <v>0</v>
      </c>
      <c r="M112" s="109"/>
      <c r="N112" s="123">
        <f>+ROUND(+G112+J112+L112,0)</f>
        <v>0</v>
      </c>
      <c r="O112" s="111"/>
      <c r="P112" s="121">
        <f>+ROUND([1]OTCHET!E547,0)</f>
        <v>0</v>
      </c>
      <c r="Q112" s="122">
        <f>+ROUND([1]OTCHET!F547,0)</f>
        <v>0</v>
      </c>
      <c r="R112" s="52"/>
      <c r="S112" s="126" t="s">
        <v>195</v>
      </c>
      <c r="T112" s="127"/>
      <c r="U112" s="128"/>
      <c r="V112" s="90"/>
      <c r="W112" s="12"/>
      <c r="X112" s="12"/>
      <c r="Y112" s="12"/>
      <c r="Z112" s="12"/>
    </row>
    <row r="113" spans="1:26" s="13" customFormat="1" ht="15.75">
      <c r="A113" s="103"/>
      <c r="B113" s="155" t="s">
        <v>196</v>
      </c>
      <c r="C113" s="156"/>
      <c r="D113" s="157"/>
      <c r="E113" s="17"/>
      <c r="F113" s="132">
        <f>+IF($P$2=0,$P113,0)</f>
        <v>0</v>
      </c>
      <c r="G113" s="133">
        <f>+IF($P$2=0,$Q113,0)</f>
        <v>0</v>
      </c>
      <c r="H113" s="17"/>
      <c r="I113" s="132">
        <f>+IF(OR($P$2=98,$P$2=42,$P$2=96,$P$2=97),$P113,0)</f>
        <v>0</v>
      </c>
      <c r="J113" s="133">
        <f>+IF(OR($P$2=98,$P$2=42,$P$2=96,$P$2=97),$Q113,0)</f>
        <v>0</v>
      </c>
      <c r="K113" s="109"/>
      <c r="L113" s="133">
        <f>+IF($P$2=33,$Q113,0)</f>
        <v>0</v>
      </c>
      <c r="M113" s="109"/>
      <c r="N113" s="158">
        <f>+ROUND(+G113+J113+L113,0)</f>
        <v>0</v>
      </c>
      <c r="O113" s="111"/>
      <c r="P113" s="132">
        <f>+ROUND([1]OTCHET!E548,0)</f>
        <v>0</v>
      </c>
      <c r="Q113" s="133">
        <f>+ROUND([1]OTCHET!F548,0)</f>
        <v>0</v>
      </c>
      <c r="R113" s="52"/>
      <c r="S113" s="152" t="s">
        <v>197</v>
      </c>
      <c r="T113" s="153"/>
      <c r="U113" s="154"/>
      <c r="V113" s="90"/>
      <c r="W113" s="12"/>
      <c r="X113" s="12"/>
      <c r="Y113" s="12"/>
      <c r="Z113" s="12"/>
    </row>
    <row r="114" spans="1:26" s="13" customFormat="1" ht="15.75">
      <c r="A114" s="103"/>
      <c r="B114" s="259" t="s">
        <v>198</v>
      </c>
      <c r="C114" s="260"/>
      <c r="D114" s="261"/>
      <c r="E114" s="17"/>
      <c r="F114" s="262">
        <f>+ROUND(+SUM(F112:F113),0)</f>
        <v>0</v>
      </c>
      <c r="G114" s="263">
        <f>+ROUND(+SUM(G112:G113),0)</f>
        <v>0</v>
      </c>
      <c r="H114" s="17"/>
      <c r="I114" s="262">
        <f>+ROUND(+SUM(I112:I113),0)</f>
        <v>0</v>
      </c>
      <c r="J114" s="263">
        <f>+ROUND(+SUM(J112:J113),0)</f>
        <v>0</v>
      </c>
      <c r="K114" s="109"/>
      <c r="L114" s="263">
        <f>+ROUND(+SUM(L112:L113),0)</f>
        <v>0</v>
      </c>
      <c r="M114" s="109"/>
      <c r="N114" s="264">
        <f>+ROUND(+SUM(N112:N113),0)</f>
        <v>0</v>
      </c>
      <c r="O114" s="111"/>
      <c r="P114" s="262">
        <f>+ROUND(+SUM(P112:P113),0)</f>
        <v>0</v>
      </c>
      <c r="Q114" s="263">
        <f>+ROUND(+SUM(Q112:Q113),0)</f>
        <v>0</v>
      </c>
      <c r="R114" s="52"/>
      <c r="S114" s="168" t="s">
        <v>199</v>
      </c>
      <c r="T114" s="169"/>
      <c r="U114" s="170"/>
      <c r="V114" s="90"/>
      <c r="W114" s="12"/>
      <c r="X114" s="12"/>
      <c r="Y114" s="12"/>
      <c r="Z114" s="12"/>
    </row>
    <row r="115" spans="1:26" s="13" customFormat="1" ht="15.75">
      <c r="A115" s="103"/>
      <c r="B115" s="112" t="s">
        <v>200</v>
      </c>
      <c r="C115" s="113"/>
      <c r="D115" s="114"/>
      <c r="E115" s="258"/>
      <c r="F115" s="115"/>
      <c r="G115" s="116"/>
      <c r="H115" s="17"/>
      <c r="I115" s="115"/>
      <c r="J115" s="116"/>
      <c r="K115" s="109"/>
      <c r="L115" s="116"/>
      <c r="M115" s="109"/>
      <c r="N115" s="175"/>
      <c r="O115" s="111"/>
      <c r="P115" s="115"/>
      <c r="Q115" s="116"/>
      <c r="R115" s="52"/>
      <c r="S115" s="340" t="s">
        <v>200</v>
      </c>
      <c r="T115" s="341"/>
      <c r="U115" s="342"/>
      <c r="V115" s="90"/>
      <c r="W115" s="12"/>
      <c r="X115" s="12"/>
      <c r="Y115" s="12"/>
      <c r="Z115" s="12"/>
    </row>
    <row r="116" spans="1:26" s="13" customFormat="1" ht="15.75">
      <c r="A116" s="103"/>
      <c r="B116" s="118" t="s">
        <v>201</v>
      </c>
      <c r="C116" s="119"/>
      <c r="D116" s="120"/>
      <c r="E116" s="258"/>
      <c r="F116" s="115">
        <f>+IF($P$2=0,$P116,0)</f>
        <v>0</v>
      </c>
      <c r="G116" s="116">
        <f>+IF($P$2=0,$Q116,0)</f>
        <v>0</v>
      </c>
      <c r="H116" s="17"/>
      <c r="I116" s="115">
        <f>+IF(OR($P$2=98,$P$2=42,$P$2=96,$P$2=97),$P116,0)</f>
        <v>0</v>
      </c>
      <c r="J116" s="116">
        <f>+IF(OR($P$2=98,$P$2=42,$P$2=96,$P$2=97),$Q116,0)</f>
        <v>0</v>
      </c>
      <c r="K116" s="109"/>
      <c r="L116" s="116">
        <f>+IF($P$2=33,$Q116,0)</f>
        <v>-4253539</v>
      </c>
      <c r="M116" s="109"/>
      <c r="N116" s="175">
        <f>+ROUND(+G116+J116+L116,0)</f>
        <v>-4253539</v>
      </c>
      <c r="O116" s="111"/>
      <c r="P116" s="115">
        <f>+ROUND([1]OTCHET!E545+[1]OTCHET!E546+[1]OTCHET!E562+[1]OTCHET!E563,0)</f>
        <v>0</v>
      </c>
      <c r="Q116" s="116">
        <f>+ROUND([1]OTCHET!F545+[1]OTCHET!F546+[1]OTCHET!F562+[1]OTCHET!F563,0)</f>
        <v>-4253539</v>
      </c>
      <c r="R116" s="52"/>
      <c r="S116" s="126" t="s">
        <v>202</v>
      </c>
      <c r="T116" s="127"/>
      <c r="U116" s="128"/>
      <c r="V116" s="90"/>
      <c r="W116" s="12"/>
      <c r="X116" s="12"/>
      <c r="Y116" s="12"/>
      <c r="Z116" s="12"/>
    </row>
    <row r="117" spans="1:26" s="13" customFormat="1" ht="15.75">
      <c r="A117" s="103"/>
      <c r="B117" s="155" t="s">
        <v>203</v>
      </c>
      <c r="C117" s="156"/>
      <c r="D117" s="157"/>
      <c r="E117" s="17"/>
      <c r="F117" s="132">
        <f>+IF($P$2=0,$P117,0)</f>
        <v>0</v>
      </c>
      <c r="G117" s="133">
        <f>+IF($P$2=0,$Q117,0)</f>
        <v>0</v>
      </c>
      <c r="H117" s="17"/>
      <c r="I117" s="132">
        <f>+IF(OR($P$2=98,$P$2=42,$P$2=96,$P$2=97),$P117,0)</f>
        <v>0</v>
      </c>
      <c r="J117" s="133">
        <f>+IF(OR($P$2=98,$P$2=42,$P$2=96,$P$2=97),$Q117,0)</f>
        <v>0</v>
      </c>
      <c r="K117" s="109"/>
      <c r="L117" s="133">
        <f>+IF($P$2=33,$Q117,0)</f>
        <v>0</v>
      </c>
      <c r="M117" s="109"/>
      <c r="N117" s="158">
        <f>+ROUND(+G117+J117+L117,0)</f>
        <v>0</v>
      </c>
      <c r="O117" s="111"/>
      <c r="P117" s="132">
        <f>+ROUND([1]OTCHET!E559+[1]OTCHET!E561,0)</f>
        <v>0</v>
      </c>
      <c r="Q117" s="133">
        <f>+ROUND([1]OTCHET!F559+[1]OTCHET!F561,0)</f>
        <v>0</v>
      </c>
      <c r="R117" s="52"/>
      <c r="S117" s="152" t="s">
        <v>204</v>
      </c>
      <c r="T117" s="153"/>
      <c r="U117" s="154"/>
      <c r="V117" s="90"/>
      <c r="W117" s="12"/>
      <c r="X117" s="12"/>
      <c r="Y117" s="12"/>
      <c r="Z117" s="12"/>
    </row>
    <row r="118" spans="1:26" s="13" customFormat="1" ht="15.75">
      <c r="A118" s="103"/>
      <c r="B118" s="259" t="s">
        <v>205</v>
      </c>
      <c r="C118" s="260"/>
      <c r="D118" s="261"/>
      <c r="E118" s="17"/>
      <c r="F118" s="262">
        <f>+ROUND(+SUM(F116:F117),0)</f>
        <v>0</v>
      </c>
      <c r="G118" s="263">
        <f>+ROUND(+SUM(G116:G117),0)</f>
        <v>0</v>
      </c>
      <c r="H118" s="17"/>
      <c r="I118" s="262">
        <f>+ROUND(+SUM(I116:I117),0)</f>
        <v>0</v>
      </c>
      <c r="J118" s="263">
        <f>+ROUND(+SUM(J116:J117),0)</f>
        <v>0</v>
      </c>
      <c r="K118" s="109"/>
      <c r="L118" s="263">
        <f>+ROUND(+SUM(L116:L117),0)</f>
        <v>-4253539</v>
      </c>
      <c r="M118" s="109"/>
      <c r="N118" s="264">
        <f>+ROUND(+SUM(N116:N117),0)</f>
        <v>-4253539</v>
      </c>
      <c r="O118" s="111"/>
      <c r="P118" s="262">
        <f>+ROUND(+SUM(P116:P117),0)</f>
        <v>0</v>
      </c>
      <c r="Q118" s="263">
        <f>+ROUND(+SUM(Q116:Q117),0)</f>
        <v>-4253539</v>
      </c>
      <c r="R118" s="52"/>
      <c r="S118" s="168" t="s">
        <v>206</v>
      </c>
      <c r="T118" s="169"/>
      <c r="U118" s="170"/>
      <c r="V118" s="90"/>
      <c r="W118" s="12"/>
      <c r="X118" s="12"/>
      <c r="Y118" s="12"/>
      <c r="Z118" s="12"/>
    </row>
    <row r="119" spans="1:26" s="13" customFormat="1" ht="8.25" customHeight="1">
      <c r="A119" s="103"/>
      <c r="B119" s="276"/>
      <c r="C119" s="277"/>
      <c r="D119" s="278"/>
      <c r="E119" s="17"/>
      <c r="F119" s="132"/>
      <c r="G119" s="133"/>
      <c r="H119" s="17"/>
      <c r="I119" s="132"/>
      <c r="J119" s="133"/>
      <c r="K119" s="109"/>
      <c r="L119" s="133"/>
      <c r="M119" s="109"/>
      <c r="N119" s="158"/>
      <c r="O119" s="111"/>
      <c r="P119" s="132"/>
      <c r="Q119" s="133"/>
      <c r="R119" s="52"/>
      <c r="S119" s="279"/>
      <c r="T119" s="280"/>
      <c r="U119" s="281"/>
      <c r="V119" s="90"/>
      <c r="W119" s="12"/>
      <c r="X119" s="12"/>
      <c r="Y119" s="12"/>
      <c r="Z119" s="12"/>
    </row>
    <row r="120" spans="1:26" s="13" customFormat="1" ht="16.5" thickBot="1">
      <c r="A120" s="103"/>
      <c r="B120" s="282" t="s">
        <v>207</v>
      </c>
      <c r="C120" s="283"/>
      <c r="D120" s="284"/>
      <c r="E120" s="17"/>
      <c r="F120" s="349">
        <f>+ROUND(F106+F110+F114+F118,0)</f>
        <v>0</v>
      </c>
      <c r="G120" s="287">
        <f>+ROUND(G106+G110+G114+G118,0)</f>
        <v>0</v>
      </c>
      <c r="H120" s="17"/>
      <c r="I120" s="349">
        <f>+ROUND(I106+I110+I114+I118,0)</f>
        <v>0</v>
      </c>
      <c r="J120" s="287">
        <f>+ROUND(J106+J110+J114+J118,0)</f>
        <v>0</v>
      </c>
      <c r="K120" s="109"/>
      <c r="L120" s="287">
        <f>+ROUND(L106+L110+L114+L118,0)</f>
        <v>-4253539</v>
      </c>
      <c r="M120" s="109"/>
      <c r="N120" s="288">
        <f>+ROUND(N106+N110+N114+N118,0)</f>
        <v>-4253539</v>
      </c>
      <c r="O120" s="111"/>
      <c r="P120" s="349">
        <f>+ROUND(P106+P110+P114+P118,0)</f>
        <v>0</v>
      </c>
      <c r="Q120" s="287">
        <f>+ROUND(Q106+Q110+Q114+Q118,0)</f>
        <v>-4253539</v>
      </c>
      <c r="R120" s="52"/>
      <c r="S120" s="289" t="s">
        <v>208</v>
      </c>
      <c r="T120" s="290"/>
      <c r="U120" s="291"/>
      <c r="V120" s="292"/>
      <c r="W120" s="293"/>
      <c r="X120" s="294"/>
      <c r="Y120" s="293"/>
      <c r="Z120" s="293"/>
    </row>
    <row r="121" spans="1:26" s="13" customFormat="1" ht="15.75">
      <c r="A121" s="103"/>
      <c r="B121" s="104" t="s">
        <v>209</v>
      </c>
      <c r="C121" s="105"/>
      <c r="D121" s="106"/>
      <c r="E121" s="17"/>
      <c r="F121" s="115"/>
      <c r="G121" s="116"/>
      <c r="H121" s="17"/>
      <c r="I121" s="115"/>
      <c r="J121" s="116"/>
      <c r="K121" s="109"/>
      <c r="L121" s="116"/>
      <c r="M121" s="109"/>
      <c r="N121" s="175"/>
      <c r="O121" s="111"/>
      <c r="P121" s="115"/>
      <c r="Q121" s="116"/>
      <c r="R121" s="52"/>
      <c r="S121" s="334" t="s">
        <v>209</v>
      </c>
      <c r="T121" s="335"/>
      <c r="U121" s="336"/>
      <c r="V121" s="90"/>
      <c r="W121" s="12"/>
      <c r="X121" s="12"/>
      <c r="Y121" s="12"/>
      <c r="Z121" s="12"/>
    </row>
    <row r="122" spans="1:26" s="13" customFormat="1" ht="15.75">
      <c r="A122" s="103"/>
      <c r="B122" s="118" t="s">
        <v>210</v>
      </c>
      <c r="C122" s="119"/>
      <c r="D122" s="120"/>
      <c r="E122" s="17"/>
      <c r="F122" s="121">
        <f>+IF($P$2=0,$P122,0)</f>
        <v>0</v>
      </c>
      <c r="G122" s="122">
        <f>+IF($P$2=0,$Q122,0)</f>
        <v>0</v>
      </c>
      <c r="H122" s="17"/>
      <c r="I122" s="121">
        <f>+IF(OR($P$2=98,$P$2=42,$P$2=96,$P$2=97),$P122,0)</f>
        <v>0</v>
      </c>
      <c r="J122" s="122">
        <f>+IF(OR($P$2=98,$P$2=42,$P$2=96,$P$2=97),$Q122,0)</f>
        <v>0</v>
      </c>
      <c r="K122" s="109"/>
      <c r="L122" s="122">
        <f>+IF($P$2=33,$Q122,0)</f>
        <v>0</v>
      </c>
      <c r="M122" s="109"/>
      <c r="N122" s="123">
        <f>+ROUND(+G122+J122+L122,0)</f>
        <v>0</v>
      </c>
      <c r="O122" s="111"/>
      <c r="P122" s="121">
        <f>+ROUND(+SUM([1]OTCHET!E549:E556),0)</f>
        <v>0</v>
      </c>
      <c r="Q122" s="122">
        <f>+ROUND(+SUM([1]OTCHET!F549:F556),0)</f>
        <v>0</v>
      </c>
      <c r="R122" s="52"/>
      <c r="S122" s="126" t="s">
        <v>211</v>
      </c>
      <c r="T122" s="127"/>
      <c r="U122" s="128"/>
      <c r="V122" s="90"/>
      <c r="W122" s="12"/>
      <c r="X122" s="12"/>
      <c r="Y122" s="12"/>
      <c r="Z122" s="12"/>
    </row>
    <row r="123" spans="1:26" s="13" customFormat="1" ht="15.75">
      <c r="A123" s="103"/>
      <c r="B123" s="149" t="s">
        <v>212</v>
      </c>
      <c r="C123" s="150"/>
      <c r="D123" s="151"/>
      <c r="E123" s="17"/>
      <c r="F123" s="132">
        <f>+IF($P$2=0,$P123,0)</f>
        <v>0</v>
      </c>
      <c r="G123" s="133">
        <f>+IF($P$2=0,$Q123,0)</f>
        <v>0</v>
      </c>
      <c r="H123" s="17"/>
      <c r="I123" s="132">
        <f>+IF(OR($P$2=98,$P$2=42,$P$2=96,$P$2=97),$P123,0)</f>
        <v>0</v>
      </c>
      <c r="J123" s="133">
        <f>+IF(OR($P$2=98,$P$2=42,$P$2=96,$P$2=97),$Q123,0)</f>
        <v>0</v>
      </c>
      <c r="K123" s="109"/>
      <c r="L123" s="133">
        <f>+IF($P$2=33,$Q123,0)</f>
        <v>0</v>
      </c>
      <c r="M123" s="109"/>
      <c r="N123" s="158">
        <f>+ROUND(+G123+J123+L123,0)</f>
        <v>0</v>
      </c>
      <c r="O123" s="111"/>
      <c r="P123" s="132">
        <f>+ROUND([1]OTCHET!E524,0)</f>
        <v>0</v>
      </c>
      <c r="Q123" s="133">
        <f>+ROUND([1]OTCHET!F524,0)</f>
        <v>0</v>
      </c>
      <c r="R123" s="52"/>
      <c r="S123" s="350" t="s">
        <v>213</v>
      </c>
      <c r="T123" s="351"/>
      <c r="U123" s="352"/>
      <c r="V123" s="90"/>
      <c r="W123" s="12"/>
      <c r="X123" s="12"/>
      <c r="Y123" s="12"/>
      <c r="Z123" s="12"/>
    </row>
    <row r="124" spans="1:26" s="13" customFormat="1" ht="15.75">
      <c r="A124" s="103"/>
      <c r="B124" s="149" t="s">
        <v>214</v>
      </c>
      <c r="C124" s="150"/>
      <c r="D124" s="151"/>
      <c r="E124" s="17"/>
      <c r="F124" s="132">
        <f>+IF($P$2=0,$P124,0)</f>
        <v>0</v>
      </c>
      <c r="G124" s="133">
        <f>+IF($P$2=0,$Q124,0)</f>
        <v>0</v>
      </c>
      <c r="H124" s="17"/>
      <c r="I124" s="132">
        <f>+IF(OR($P$2=98,$P$2=42,$P$2=96,$P$2=97),$P124,0)</f>
        <v>0</v>
      </c>
      <c r="J124" s="133">
        <f>+IF(OR($P$2=98,$P$2=42,$P$2=96,$P$2=97),$Q124,0)</f>
        <v>0</v>
      </c>
      <c r="K124" s="109"/>
      <c r="L124" s="133">
        <f>+IF($P$2=33,$Q124,0)</f>
        <v>0</v>
      </c>
      <c r="M124" s="109"/>
      <c r="N124" s="158">
        <f>+ROUND(+G124+J124+L124,0)</f>
        <v>0</v>
      </c>
      <c r="O124" s="111"/>
      <c r="P124" s="132">
        <f>+ROUND(+[1]OTCHET!E521+[1]OTCHET!E531+[1]OTCHET!E557+[1]OTCHET!E564+[1]OTCHET!E565+[1]OTCHET!E579+[1]OTCHET!E591+IF(AND([1]OTCHET!$F$12="9900",+[1]OTCHET!$E$15=0),+[1]OTCHET!E586,0),0)</f>
        <v>0</v>
      </c>
      <c r="Q124" s="133">
        <f>+ROUND(+[1]OTCHET!F521+[1]OTCHET!F531+[1]OTCHET!F557+[1]OTCHET!F564+[1]OTCHET!F565+[1]OTCHET!F579+[1]OTCHET!F591+IF(AND([1]OTCHET!$F$12="9900",+[1]OTCHET!$E$15=0,+([1]OTCHET!F589+[1]OTCHET!F590)&gt;=0,+([1]OTCHET!F587+[1]OTCHET!F588)&lt;=0),+[1]OTCHET!F586,0),0)</f>
        <v>0</v>
      </c>
      <c r="R124" s="52"/>
      <c r="S124" s="152" t="s">
        <v>215</v>
      </c>
      <c r="T124" s="153"/>
      <c r="U124" s="154"/>
      <c r="V124" s="90"/>
      <c r="W124" s="12"/>
      <c r="X124" s="12"/>
      <c r="Y124" s="12"/>
      <c r="Z124" s="12"/>
    </row>
    <row r="125" spans="1:26" s="13" customFormat="1" ht="15.75" hidden="1">
      <c r="A125" s="103"/>
      <c r="B125" s="353" t="s">
        <v>216</v>
      </c>
      <c r="C125" s="139"/>
      <c r="D125" s="140"/>
      <c r="E125" s="17"/>
      <c r="F125" s="141">
        <f>+IF($P$2=0,$P125,0)</f>
        <v>0</v>
      </c>
      <c r="G125" s="142">
        <f>+IF($P$2=0,$Q125,0)</f>
        <v>0</v>
      </c>
      <c r="H125" s="17"/>
      <c r="I125" s="141"/>
      <c r="J125" s="142"/>
      <c r="K125" s="109"/>
      <c r="L125" s="142"/>
      <c r="M125" s="109"/>
      <c r="N125" s="143">
        <f>+ROUND(+G125+J125+L125,0)</f>
        <v>0</v>
      </c>
      <c r="O125" s="111"/>
      <c r="P125" s="141">
        <f>+ROUND(+IF(AND([1]OTCHET!$F$12="9900",+[1]OTCHET!$E$15=0,+([1]OTCHET!E589+[1]OTCHET!E590)&gt;0,+([1]OTCHET!E587+[1]OTCHET!E588)&lt;0),+[1]OTCHET!E586,0),0)</f>
        <v>0</v>
      </c>
      <c r="Q125" s="142">
        <f>+ROUND(+IF(AND([1]OTCHET!$F$12="9900",+[1]OTCHET!$E$15=0,+([1]OTCHET!F589+[1]OTCHET!F590)&gt;=0,+([1]OTCHET!F587+[1]OTCHET!F588)&lt;=0),+[1]OTCHET!F586,0),0)</f>
        <v>0</v>
      </c>
      <c r="R125" s="52"/>
      <c r="S125" s="354" t="s">
        <v>217</v>
      </c>
      <c r="T125" s="355"/>
      <c r="U125" s="356"/>
      <c r="V125" s="90"/>
      <c r="W125" s="12"/>
      <c r="X125" s="12"/>
      <c r="Y125" s="12"/>
      <c r="Z125" s="12"/>
    </row>
    <row r="126" spans="1:26" s="13" customFormat="1" ht="15.75">
      <c r="A126" s="103"/>
      <c r="B126" s="357" t="s">
        <v>218</v>
      </c>
      <c r="C126" s="358"/>
      <c r="D126" s="359"/>
      <c r="E126" s="17"/>
      <c r="F126" s="360"/>
      <c r="G126" s="361"/>
      <c r="H126" s="17"/>
      <c r="I126" s="360"/>
      <c r="J126" s="361"/>
      <c r="K126" s="109"/>
      <c r="L126" s="361"/>
      <c r="M126" s="109"/>
      <c r="N126" s="362">
        <f>+ROUND(+G126+J126+L126,0)</f>
        <v>0</v>
      </c>
      <c r="O126" s="111"/>
      <c r="P126" s="360"/>
      <c r="Q126" s="361"/>
      <c r="R126" s="52"/>
      <c r="S126" s="363" t="s">
        <v>219</v>
      </c>
      <c r="T126" s="364"/>
      <c r="U126" s="365"/>
      <c r="V126" s="90"/>
      <c r="W126" s="12"/>
      <c r="X126" s="12"/>
      <c r="Y126" s="12"/>
      <c r="Z126" s="12"/>
    </row>
    <row r="127" spans="1:26" s="13" customFormat="1" ht="16.5" thickBot="1">
      <c r="A127" s="103"/>
      <c r="B127" s="366" t="s">
        <v>220</v>
      </c>
      <c r="C127" s="296"/>
      <c r="D127" s="297"/>
      <c r="E127" s="17"/>
      <c r="F127" s="298">
        <f>+ROUND(+F122+F123+F124+F126,0)</f>
        <v>0</v>
      </c>
      <c r="G127" s="299">
        <f>+ROUND(+G122+G123+G124+G126,0)</f>
        <v>0</v>
      </c>
      <c r="H127" s="17"/>
      <c r="I127" s="298">
        <f>+ROUND(+I122+I123+I124+I126,0)</f>
        <v>0</v>
      </c>
      <c r="J127" s="299">
        <f>+ROUND(+J122+J123+J124+J126,0)</f>
        <v>0</v>
      </c>
      <c r="K127" s="109"/>
      <c r="L127" s="299">
        <f>+ROUND(+L122+L123+L124+L126,0)</f>
        <v>0</v>
      </c>
      <c r="M127" s="109"/>
      <c r="N127" s="300">
        <f>+ROUND(+N122+N123+N124+N126,0)</f>
        <v>0</v>
      </c>
      <c r="O127" s="111"/>
      <c r="P127" s="298">
        <f>+ROUND(+P122+P123+P124+P126,0)</f>
        <v>0</v>
      </c>
      <c r="Q127" s="299">
        <f>+ROUND(+Q122+Q123+Q124+Q126,0)</f>
        <v>0</v>
      </c>
      <c r="R127" s="52"/>
      <c r="S127" s="301" t="s">
        <v>221</v>
      </c>
      <c r="T127" s="302"/>
      <c r="U127" s="303"/>
      <c r="V127" s="292"/>
      <c r="W127" s="293"/>
      <c r="X127" s="294"/>
      <c r="Y127" s="293"/>
      <c r="Z127" s="293"/>
    </row>
    <row r="128" spans="1:26" s="13" customFormat="1" ht="15.75">
      <c r="A128" s="103"/>
      <c r="B128" s="104" t="s">
        <v>222</v>
      </c>
      <c r="C128" s="105"/>
      <c r="D128" s="106"/>
      <c r="E128" s="258"/>
      <c r="F128" s="115"/>
      <c r="G128" s="116"/>
      <c r="H128" s="17"/>
      <c r="I128" s="115"/>
      <c r="J128" s="116"/>
      <c r="K128" s="109"/>
      <c r="L128" s="116"/>
      <c r="M128" s="109"/>
      <c r="N128" s="175"/>
      <c r="O128" s="111"/>
      <c r="P128" s="115"/>
      <c r="Q128" s="116"/>
      <c r="R128" s="52"/>
      <c r="S128" s="334" t="s">
        <v>222</v>
      </c>
      <c r="T128" s="335"/>
      <c r="U128" s="336"/>
      <c r="V128" s="90"/>
      <c r="W128" s="12"/>
      <c r="X128" s="12"/>
      <c r="Y128" s="12"/>
      <c r="Z128" s="12"/>
    </row>
    <row r="129" spans="1:26" s="13" customFormat="1" ht="15.75">
      <c r="A129" s="103"/>
      <c r="B129" s="118" t="s">
        <v>223</v>
      </c>
      <c r="C129" s="119"/>
      <c r="D129" s="120"/>
      <c r="E129" s="17"/>
      <c r="F129" s="121">
        <f>+IF($P$2=0,$P129,0)</f>
        <v>0</v>
      </c>
      <c r="G129" s="122">
        <f>+IF($P$2=0,$Q129,0)</f>
        <v>0</v>
      </c>
      <c r="H129" s="17"/>
      <c r="I129" s="121">
        <f>+IF(OR($P$2=98,$P$2=42,$P$2=96,$P$2=97),$P129,0)</f>
        <v>0</v>
      </c>
      <c r="J129" s="122">
        <f>+IF(OR($P$2=98,$P$2=42,$P$2=96,$P$2=97),$Q129,0)</f>
        <v>0</v>
      </c>
      <c r="K129" s="109"/>
      <c r="L129" s="122">
        <f>+IF($P$2=33,$Q129,0)</f>
        <v>24513925</v>
      </c>
      <c r="M129" s="109"/>
      <c r="N129" s="123">
        <f>+ROUND(+G129+J129+L129,0)</f>
        <v>24513925</v>
      </c>
      <c r="O129" s="111"/>
      <c r="P129" s="121">
        <f>+ROUND(+SUM([1]OTCHET!E567:E572)+SUM([1]OTCHET!E581:E582)+IF(AND([1]OTCHET!$F$12="9900",+[1]OTCHET!$E$15=0),0,SUM([1]OTCHET!E587:E588)),0)</f>
        <v>0</v>
      </c>
      <c r="Q129" s="122">
        <f>+ROUND(+SUM([1]OTCHET!F567:F572)+SUM([1]OTCHET!F581:F582)+IF(AND([1]OTCHET!$F$12="9900",+[1]OTCHET!$E$15=0),0,SUM([1]OTCHET!F587:F588)),0)</f>
        <v>24513925</v>
      </c>
      <c r="R129" s="52"/>
      <c r="S129" s="126" t="s">
        <v>224</v>
      </c>
      <c r="T129" s="127"/>
      <c r="U129" s="128"/>
      <c r="V129" s="90"/>
      <c r="W129" s="12"/>
      <c r="X129" s="12"/>
      <c r="Y129" s="12"/>
      <c r="Z129" s="12"/>
    </row>
    <row r="130" spans="1:26" s="13" customFormat="1" ht="15.75">
      <c r="A130" s="103"/>
      <c r="B130" s="149" t="s">
        <v>225</v>
      </c>
      <c r="C130" s="150"/>
      <c r="D130" s="151"/>
      <c r="E130" s="17"/>
      <c r="F130" s="132">
        <f>+IF($P$2=0,$P130,0)</f>
        <v>0</v>
      </c>
      <c r="G130" s="133">
        <f>+IF($P$2=0,$Q130,0)</f>
        <v>0</v>
      </c>
      <c r="H130" s="17"/>
      <c r="I130" s="132">
        <f>+IF(OR($P$2=98,$P$2=42,$P$2=96,$P$2=97),$P130,0)</f>
        <v>0</v>
      </c>
      <c r="J130" s="133">
        <f>+IF(OR($P$2=98,$P$2=42,$P$2=96,$P$2=97),$Q130,0)</f>
        <v>0</v>
      </c>
      <c r="K130" s="109"/>
      <c r="L130" s="133">
        <f>+IF($P$2=33,$Q130,0)</f>
        <v>0</v>
      </c>
      <c r="M130" s="109"/>
      <c r="N130" s="158">
        <f>+ROUND(+G130+J130+L130,0)</f>
        <v>0</v>
      </c>
      <c r="O130" s="111"/>
      <c r="P130" s="132">
        <f>+ROUND([1]OTCHET!E580+[1]OTCHET!E585,0)</f>
        <v>0</v>
      </c>
      <c r="Q130" s="133">
        <f>+ROUND([1]OTCHET!F580+[1]OTCHET!F585,0)</f>
        <v>0</v>
      </c>
      <c r="R130" s="52"/>
      <c r="S130" s="152" t="s">
        <v>226</v>
      </c>
      <c r="T130" s="153"/>
      <c r="U130" s="154"/>
      <c r="V130" s="90"/>
      <c r="W130" s="12"/>
      <c r="X130" s="12"/>
      <c r="Y130" s="12"/>
      <c r="Z130" s="12"/>
    </row>
    <row r="131" spans="1:26" s="13" customFormat="1" ht="15.75">
      <c r="A131" s="103"/>
      <c r="B131" s="129" t="s">
        <v>227</v>
      </c>
      <c r="C131" s="130"/>
      <c r="D131" s="131"/>
      <c r="E131" s="17"/>
      <c r="F131" s="132">
        <f>+IF($P$2=0,$P131,0)</f>
        <v>0</v>
      </c>
      <c r="G131" s="133">
        <f>+IF($P$2=0,$Q131,0)</f>
        <v>0</v>
      </c>
      <c r="H131" s="17"/>
      <c r="I131" s="132">
        <f>+IF(OR($P$2=98,$P$2=42,$P$2=96,$P$2=97),$P131,0)</f>
        <v>0</v>
      </c>
      <c r="J131" s="133">
        <f>+IF(OR($P$2=98,$P$2=42,$P$2=96,$P$2=97),$Q131,0)</f>
        <v>0</v>
      </c>
      <c r="K131" s="109"/>
      <c r="L131" s="133">
        <f>+IF($P$2=33,$Q131,0)</f>
        <v>20260386</v>
      </c>
      <c r="M131" s="109"/>
      <c r="N131" s="158">
        <f>+ROUND(+G131+J131+L131,0)</f>
        <v>20260386</v>
      </c>
      <c r="O131" s="111"/>
      <c r="P131" s="132">
        <f>+ROUND(-SUM([1]OTCHET!E573:E578)-SUM([1]OTCHET!E583:E584)-IF(AND([1]OTCHET!$F$12="9900",+[1]OTCHET!$E$15=0),0,SUM([1]OTCHET!E589:E590)),0)</f>
        <v>0</v>
      </c>
      <c r="Q131" s="133">
        <f>+ROUND(-SUM([1]OTCHET!F573:F578)-SUM([1]OTCHET!F583:F584)-IF(AND([1]OTCHET!$F$12="9900",+[1]OTCHET!$E$15=0),0,SUM([1]OTCHET!F589:F590)),0)</f>
        <v>20260386</v>
      </c>
      <c r="R131" s="52"/>
      <c r="S131" s="367" t="s">
        <v>228</v>
      </c>
      <c r="T131" s="368"/>
      <c r="U131" s="369"/>
      <c r="V131" s="90"/>
      <c r="W131" s="12"/>
      <c r="X131" s="12"/>
      <c r="Y131" s="12"/>
      <c r="Z131" s="12"/>
    </row>
    <row r="132" spans="1:26" s="13" customFormat="1" ht="16.5" thickBot="1">
      <c r="A132" s="103"/>
      <c r="B132" s="370" t="s">
        <v>229</v>
      </c>
      <c r="C132" s="371"/>
      <c r="D132" s="372"/>
      <c r="E132" s="17"/>
      <c r="F132" s="373">
        <f>+ROUND(+F131-F129-F130,0)</f>
        <v>0</v>
      </c>
      <c r="G132" s="374">
        <f>+ROUND(+G131-G129-G130,0)</f>
        <v>0</v>
      </c>
      <c r="H132" s="17"/>
      <c r="I132" s="373">
        <f>+ROUND(+I131-I129-I130,0)</f>
        <v>0</v>
      </c>
      <c r="J132" s="374">
        <f>+ROUND(+J131-J129-J130,0)</f>
        <v>0</v>
      </c>
      <c r="K132" s="109"/>
      <c r="L132" s="374">
        <f>+ROUND(+L131-L129-L130,0)</f>
        <v>-4253539</v>
      </c>
      <c r="M132" s="109"/>
      <c r="N132" s="375">
        <f>+ROUND(+N131-N129-N130,0)</f>
        <v>-4253539</v>
      </c>
      <c r="O132" s="111"/>
      <c r="P132" s="373">
        <f>+ROUND(+P131-P129-P130,0)</f>
        <v>0</v>
      </c>
      <c r="Q132" s="374">
        <f>+ROUND(+Q131-Q129-Q130,0)</f>
        <v>-4253539</v>
      </c>
      <c r="R132" s="52"/>
      <c r="S132" s="376" t="s">
        <v>230</v>
      </c>
      <c r="T132" s="377"/>
      <c r="U132" s="378"/>
      <c r="V132" s="292"/>
      <c r="W132" s="293"/>
      <c r="X132" s="294"/>
      <c r="Y132" s="293"/>
      <c r="Z132" s="293"/>
    </row>
    <row r="133" spans="1:26" s="13" customFormat="1" ht="16.5" customHeight="1" thickTop="1">
      <c r="A133" s="3"/>
      <c r="B133" s="379">
        <f>+IF(+SUM(F133:N133)=0,0,"Контрола: дефицит/излишък = финансиране с обратен знак (Г. + Д. = 0)")</f>
        <v>0</v>
      </c>
      <c r="C133" s="379"/>
      <c r="D133" s="379"/>
      <c r="E133" s="17"/>
      <c r="F133" s="380">
        <f>+ROUND(F83,0)+ROUND(F84,0)</f>
        <v>0</v>
      </c>
      <c r="G133" s="380">
        <f>+ROUND(G83,0)+ROUND(G84,0)</f>
        <v>0</v>
      </c>
      <c r="H133" s="17"/>
      <c r="I133" s="380">
        <f>+ROUND(I83,0)+ROUND(I84,0)</f>
        <v>0</v>
      </c>
      <c r="J133" s="380">
        <f>+ROUND(J83,0)+ROUND(J84,0)</f>
        <v>0</v>
      </c>
      <c r="K133" s="17"/>
      <c r="L133" s="380">
        <f>+ROUND(L83,0)+ROUND(L84,0)</f>
        <v>0</v>
      </c>
      <c r="M133" s="17"/>
      <c r="N133" s="381">
        <f>+ROUND(N83,0)+ROUND(N84,0)</f>
        <v>0</v>
      </c>
      <c r="O133" s="382"/>
      <c r="P133" s="383">
        <f>+ROUND(P83,0)+ROUND(P84,0)</f>
        <v>0</v>
      </c>
      <c r="Q133" s="383">
        <f>+ROUND(Q83,0)+ROUND(Q84,0)</f>
        <v>0</v>
      </c>
      <c r="R133" s="52"/>
      <c r="S133" s="384"/>
      <c r="T133" s="384"/>
      <c r="U133" s="384"/>
      <c r="V133" s="292"/>
      <c r="W133" s="293"/>
      <c r="X133" s="294"/>
      <c r="Y133" s="293"/>
      <c r="Z133" s="293"/>
    </row>
    <row r="134" spans="1:26" s="13" customFormat="1" ht="17.25" hidden="1" customHeight="1">
      <c r="A134" s="3"/>
      <c r="B134" s="385" t="s">
        <v>231</v>
      </c>
      <c r="C134" s="386">
        <f>+[1]OTCHET!B605</f>
        <v>44403</v>
      </c>
      <c r="D134" s="310" t="s">
        <v>232</v>
      </c>
      <c r="E134" s="17"/>
      <c r="F134" s="387"/>
      <c r="G134" s="387"/>
      <c r="H134" s="17"/>
      <c r="I134" s="388" t="s">
        <v>233</v>
      </c>
      <c r="J134" s="389"/>
      <c r="K134" s="17"/>
      <c r="L134" s="387"/>
      <c r="M134" s="387"/>
      <c r="N134" s="387"/>
      <c r="O134" s="382"/>
      <c r="P134" s="390"/>
      <c r="Q134" s="390"/>
      <c r="R134" s="391"/>
      <c r="S134" s="392"/>
      <c r="T134" s="392"/>
      <c r="U134" s="392"/>
      <c r="V134" s="393"/>
      <c r="W134" s="293"/>
      <c r="X134" s="294"/>
      <c r="Y134" s="293"/>
      <c r="Z134" s="293"/>
    </row>
    <row r="135" spans="1:26" s="13" customFormat="1" ht="21" hidden="1" customHeight="1">
      <c r="A135" s="3"/>
      <c r="B135" s="385"/>
      <c r="C135" s="310"/>
      <c r="D135" s="310"/>
      <c r="E135" s="17"/>
      <c r="F135" s="394"/>
      <c r="G135" s="394"/>
      <c r="H135" s="17"/>
      <c r="I135" s="388"/>
      <c r="J135" s="389"/>
      <c r="K135" s="17"/>
      <c r="L135" s="394"/>
      <c r="M135" s="394"/>
      <c r="N135" s="394"/>
      <c r="O135" s="382"/>
      <c r="P135" s="395"/>
      <c r="Q135" s="395"/>
      <c r="R135" s="391"/>
      <c r="S135" s="392"/>
      <c r="T135" s="392"/>
      <c r="U135" s="392"/>
      <c r="V135" s="393"/>
      <c r="W135" s="293"/>
      <c r="X135" s="294"/>
      <c r="Y135" s="293"/>
      <c r="Z135" s="293"/>
    </row>
    <row r="136" spans="1:26" s="13" customFormat="1" ht="23.25" customHeight="1" thickBot="1">
      <c r="A136" s="393"/>
      <c r="B136" s="393"/>
      <c r="C136" s="393"/>
      <c r="D136" s="393"/>
      <c r="E136" s="396"/>
      <c r="F136" s="396"/>
      <c r="G136" s="396"/>
      <c r="H136" s="396"/>
      <c r="I136" s="396"/>
      <c r="J136" s="396"/>
      <c r="K136" s="396"/>
      <c r="L136" s="396"/>
      <c r="M136" s="396"/>
      <c r="N136" s="396"/>
      <c r="O136" s="393"/>
      <c r="P136" s="397"/>
      <c r="Q136" s="397"/>
      <c r="R136" s="392"/>
      <c r="S136" s="392"/>
      <c r="T136" s="392"/>
      <c r="U136" s="392"/>
      <c r="V136" s="392"/>
      <c r="X136" s="398"/>
    </row>
    <row r="137" spans="1:26" s="13" customFormat="1" ht="15.75" customHeight="1">
      <c r="A137" s="393"/>
      <c r="B137" s="399" t="s">
        <v>234</v>
      </c>
      <c r="C137" s="400"/>
      <c r="D137" s="401"/>
      <c r="E137" s="396"/>
      <c r="F137" s="402" t="str">
        <f>+IF(+ROUND(F140,2)=0,"O K","НЕРАВНЕНИЕ!")</f>
        <v>O K</v>
      </c>
      <c r="G137" s="403" t="str">
        <f>+IF(+ROUND(G140,2)=0,"O K","НЕРАВНЕНИЕ!")</f>
        <v>O K</v>
      </c>
      <c r="H137" s="404"/>
      <c r="I137" s="405" t="str">
        <f>+IF(+ROUND(I140,2)=0,"O K","НЕРАВНЕНИЕ!")</f>
        <v>O K</v>
      </c>
      <c r="J137" s="406" t="str">
        <f>+IF(+ROUND(J140,2)=0,"O K","НЕРАВНЕНИЕ!")</f>
        <v>O K</v>
      </c>
      <c r="K137" s="407"/>
      <c r="L137" s="408" t="str">
        <f>+IF(+ROUND(L140,2)=0,"O K","НЕРАВНЕНИЕ!")</f>
        <v>O K</v>
      </c>
      <c r="M137" s="409"/>
      <c r="N137" s="410" t="str">
        <f>+IF(+ROUND(N140,2)=0,"O K","НЕРАВНЕНИЕ!")</f>
        <v>O K</v>
      </c>
      <c r="O137" s="393"/>
      <c r="P137" s="411" t="str">
        <f>+IF(+ROUND(P140,2)=0,"O K","НЕРАВНЕНИЕ!")</f>
        <v>O K</v>
      </c>
      <c r="Q137" s="412" t="str">
        <f>+IF(+ROUND(Q140,2)=0,"O K","НЕРАВНЕНИЕ!")</f>
        <v>O K</v>
      </c>
      <c r="R137" s="413"/>
      <c r="S137" s="414"/>
      <c r="T137" s="414"/>
      <c r="U137" s="414"/>
      <c r="V137" s="393"/>
      <c r="X137" s="398"/>
    </row>
    <row r="138" spans="1:26" s="13" customFormat="1" ht="15.75" customHeight="1" thickBot="1">
      <c r="A138" s="393"/>
      <c r="B138" s="415" t="s">
        <v>235</v>
      </c>
      <c r="C138" s="416"/>
      <c r="D138" s="417"/>
      <c r="E138" s="396"/>
      <c r="F138" s="418" t="str">
        <f>+IF(+ROUND(F141,0)=0,"O K","НЕРАВНЕНИЕ!")</f>
        <v>O K</v>
      </c>
      <c r="G138" s="419" t="str">
        <f>+IF(+ROUND(G141,0)=0,"O K","НЕРАВНЕНИЕ!")</f>
        <v>O K</v>
      </c>
      <c r="H138" s="404"/>
      <c r="I138" s="420" t="str">
        <f>+IF(+ROUND(I141,0)=0,"O K","НЕРАВНЕНИЕ!")</f>
        <v>O K</v>
      </c>
      <c r="J138" s="421" t="str">
        <f>+IF(+ROUND(J141,0)=0,"O K","НЕРАВНЕНИЕ!")</f>
        <v>O K</v>
      </c>
      <c r="K138" s="407"/>
      <c r="L138" s="422" t="str">
        <f>+IF(+ROUND(L141,0)=0,"O K","НЕРАВНЕНИЕ!")</f>
        <v>O K</v>
      </c>
      <c r="M138" s="409"/>
      <c r="N138" s="423" t="str">
        <f>+IF(+ROUND(N141,0)=0,"O K","НЕРАВНЕНИЕ!")</f>
        <v>O K</v>
      </c>
      <c r="O138" s="393"/>
      <c r="P138" s="424" t="str">
        <f>+IF(+ROUND(P141,0)=0,"O K","НЕРАВНЕНИЕ!")</f>
        <v>O K</v>
      </c>
      <c r="Q138" s="425" t="str">
        <f>+IF(+ROUND(Q141,0)=0,"O K","НЕРАВНЕНИЕ!")</f>
        <v>O K</v>
      </c>
      <c r="R138" s="413"/>
      <c r="S138" s="414"/>
      <c r="T138" s="414"/>
      <c r="U138" s="414"/>
      <c r="V138" s="393"/>
      <c r="X138" s="398"/>
    </row>
    <row r="139" spans="1:26" s="13" customFormat="1" ht="13.5" thickBot="1">
      <c r="A139" s="393"/>
      <c r="B139" s="393"/>
      <c r="C139" s="393"/>
      <c r="D139" s="393"/>
      <c r="E139" s="396"/>
      <c r="F139" s="409"/>
      <c r="G139" s="409"/>
      <c r="H139" s="409"/>
      <c r="I139" s="426"/>
      <c r="J139" s="409"/>
      <c r="K139" s="409"/>
      <c r="L139" s="426"/>
      <c r="M139" s="409"/>
      <c r="N139" s="409"/>
      <c r="O139" s="393"/>
      <c r="P139" s="397"/>
      <c r="Q139" s="397"/>
      <c r="R139" s="413"/>
      <c r="S139" s="392"/>
      <c r="T139" s="392"/>
      <c r="U139" s="392"/>
      <c r="V139" s="393"/>
      <c r="X139" s="398"/>
    </row>
    <row r="140" spans="1:26" s="13" customFormat="1" ht="15.75">
      <c r="A140" s="393"/>
      <c r="B140" s="399" t="s">
        <v>236</v>
      </c>
      <c r="C140" s="400"/>
      <c r="D140" s="401"/>
      <c r="E140" s="396"/>
      <c r="F140" s="427">
        <f>+ROUND(F83,0)+ROUND(F84,0)</f>
        <v>0</v>
      </c>
      <c r="G140" s="428">
        <f>+ROUND(G83,0)+ROUND(G84,0)</f>
        <v>0</v>
      </c>
      <c r="H140" s="404"/>
      <c r="I140" s="429">
        <f>+ROUND(I83,0)+ROUND(I84,0)</f>
        <v>0</v>
      </c>
      <c r="J140" s="430">
        <f>+ROUND(J83,0)+ROUND(J84,0)</f>
        <v>0</v>
      </c>
      <c r="K140" s="407"/>
      <c r="L140" s="431">
        <f>+ROUND(L83,0)+ROUND(L84,0)</f>
        <v>0</v>
      </c>
      <c r="M140" s="409"/>
      <c r="N140" s="432">
        <f>+ROUND(N83,0)+ROUND(N84,0)</f>
        <v>0</v>
      </c>
      <c r="O140" s="393"/>
      <c r="P140" s="433">
        <f>+ROUND(P83,0)+ROUND(P84,0)</f>
        <v>0</v>
      </c>
      <c r="Q140" s="434">
        <f>+ROUND(Q83,0)+ROUND(Q84,0)</f>
        <v>0</v>
      </c>
      <c r="R140" s="413"/>
      <c r="S140" s="392"/>
      <c r="T140" s="392"/>
      <c r="U140" s="392"/>
      <c r="V140" s="393"/>
      <c r="X140" s="398"/>
    </row>
    <row r="141" spans="1:26" s="13" customFormat="1" ht="16.5" thickBot="1">
      <c r="A141" s="393"/>
      <c r="B141" s="415" t="s">
        <v>237</v>
      </c>
      <c r="C141" s="416"/>
      <c r="D141" s="417"/>
      <c r="E141" s="396"/>
      <c r="F141" s="435">
        <f>SUM(+ROUND(F83,0)+ROUND(F101,0)+ROUND(F120,0)+ROUND(F127,0)+ROUND(F129,0)+ROUND(F130,0))-ROUND(F131,0)</f>
        <v>0</v>
      </c>
      <c r="G141" s="436">
        <f>SUM(+ROUND(G83,0)+ROUND(G101,0)+ROUND(G120,0)+ROUND(G127,0)+ROUND(G129,0)+ROUND(G130,0))-ROUND(G131,0)</f>
        <v>0</v>
      </c>
      <c r="H141" s="404"/>
      <c r="I141" s="437">
        <f>SUM(+ROUND(I83,0)+ROUND(I101,0)+ROUND(I120,0)+ROUND(I127,0)+ROUND(I129,0)+ROUND(I130,0))-ROUND(I131,0)</f>
        <v>0</v>
      </c>
      <c r="J141" s="438">
        <f>SUM(+ROUND(J83,0)+ROUND(J101,0)+ROUND(J120,0)+ROUND(J127,0)+ROUND(J129,0)+ROUND(J130,0))-ROUND(J131,0)</f>
        <v>0</v>
      </c>
      <c r="K141" s="407"/>
      <c r="L141" s="439">
        <f>SUM(+ROUND(L83,0)+ROUND(L101,0)+ROUND(L120,0)+ROUND(L127,0)+ROUND(L129,0)+ROUND(L130,0))-ROUND(L131,0)</f>
        <v>0</v>
      </c>
      <c r="M141" s="409"/>
      <c r="N141" s="440">
        <f>SUM(+ROUND(N83,0)+ROUND(N101,0)+ROUND(N120,0)+ROUND(N127,0)+ROUND(N129,0)+ROUND(N130,0))-ROUND(N131,0)</f>
        <v>0</v>
      </c>
      <c r="O141" s="393"/>
      <c r="P141" s="441">
        <f>SUM(+ROUND(P83,0)+ROUND(P101,0)+ROUND(P120,0)+ROUND(P127,0)+ROUND(P129,0)+ROUND(P130,0))-ROUND(P131,0)</f>
        <v>0</v>
      </c>
      <c r="Q141" s="442">
        <f>SUM(+ROUND(Q83,0)+ROUND(Q101,0)+ROUND(Q120,0)+ROUND(Q127,0)+ROUND(Q129,0)+ROUND(Q130,0))-ROUND(Q131,0)</f>
        <v>0</v>
      </c>
      <c r="R141" s="413"/>
      <c r="S141" s="392"/>
      <c r="T141" s="392"/>
      <c r="U141" s="392"/>
      <c r="V141" s="393"/>
      <c r="X141" s="398"/>
    </row>
    <row r="142" spans="1:26" s="13" customFormat="1" ht="12.75">
      <c r="A142" s="393"/>
      <c r="B142" s="393"/>
      <c r="C142" s="393"/>
      <c r="D142" s="393"/>
      <c r="E142" s="393"/>
      <c r="F142" s="396"/>
      <c r="G142" s="396"/>
      <c r="H142" s="396"/>
      <c r="I142" s="396"/>
      <c r="J142" s="396"/>
      <c r="K142" s="396"/>
      <c r="L142" s="396"/>
      <c r="M142" s="396"/>
      <c r="N142" s="396"/>
      <c r="O142" s="393"/>
      <c r="P142" s="397"/>
      <c r="Q142" s="397"/>
      <c r="R142" s="413"/>
      <c r="S142" s="392"/>
      <c r="T142" s="392"/>
      <c r="U142" s="392"/>
      <c r="V142" s="393"/>
      <c r="X142" s="398"/>
    </row>
    <row r="143" spans="1:26" s="13" customFormat="1" ht="12.75">
      <c r="A143" s="393"/>
      <c r="B143" s="393"/>
      <c r="C143" s="393"/>
      <c r="D143" s="393"/>
      <c r="E143" s="396"/>
      <c r="F143" s="396"/>
      <c r="G143" s="396"/>
      <c r="H143" s="396"/>
      <c r="I143" s="396"/>
      <c r="J143" s="396"/>
      <c r="K143" s="396"/>
      <c r="L143" s="396"/>
      <c r="M143" s="396"/>
      <c r="N143" s="396"/>
      <c r="O143" s="393"/>
      <c r="P143" s="397"/>
      <c r="Q143" s="397"/>
      <c r="R143" s="413"/>
      <c r="S143" s="392"/>
      <c r="T143" s="392"/>
      <c r="U143" s="392"/>
      <c r="V143" s="393"/>
      <c r="X143" s="398"/>
    </row>
    <row r="144" spans="1:26" s="13" customFormat="1" ht="12.75">
      <c r="A144" s="393"/>
      <c r="B144" s="393"/>
      <c r="C144" s="393"/>
      <c r="D144" s="393"/>
      <c r="E144" s="396"/>
      <c r="F144" s="396"/>
      <c r="G144" s="396"/>
      <c r="H144" s="396"/>
      <c r="I144" s="396"/>
      <c r="J144" s="396"/>
      <c r="K144" s="396"/>
      <c r="L144" s="396"/>
      <c r="M144" s="396"/>
      <c r="N144" s="396"/>
      <c r="O144" s="393"/>
      <c r="P144" s="397"/>
      <c r="Q144" s="397"/>
      <c r="R144" s="413"/>
      <c r="S144" s="392"/>
      <c r="T144" s="392"/>
      <c r="U144" s="392"/>
      <c r="V144" s="393"/>
      <c r="X144" s="398"/>
    </row>
    <row r="145" spans="1:24" s="13" customFormat="1" ht="12.75">
      <c r="A145" s="393"/>
      <c r="B145" s="393"/>
      <c r="C145" s="393"/>
      <c r="D145" s="393"/>
      <c r="E145" s="396"/>
      <c r="F145" s="396"/>
      <c r="G145" s="396"/>
      <c r="H145" s="396"/>
      <c r="I145" s="396"/>
      <c r="J145" s="396"/>
      <c r="K145" s="396"/>
      <c r="L145" s="396"/>
      <c r="M145" s="396"/>
      <c r="N145" s="396"/>
      <c r="O145" s="393"/>
      <c r="P145" s="397"/>
      <c r="Q145" s="397"/>
      <c r="R145" s="413"/>
      <c r="S145" s="392"/>
      <c r="T145" s="392"/>
      <c r="U145" s="392"/>
      <c r="V145" s="393"/>
      <c r="X145" s="398"/>
    </row>
    <row r="146" spans="1:24" s="13" customFormat="1" ht="12.75">
      <c r="A146" s="393"/>
      <c r="B146" s="393"/>
      <c r="C146" s="393"/>
      <c r="D146" s="393"/>
      <c r="E146" s="396"/>
      <c r="F146" s="396"/>
      <c r="G146" s="396"/>
      <c r="H146" s="396"/>
      <c r="I146" s="396"/>
      <c r="J146" s="396"/>
      <c r="K146" s="396"/>
      <c r="L146" s="396"/>
      <c r="M146" s="396"/>
      <c r="N146" s="396"/>
      <c r="O146" s="393"/>
      <c r="P146" s="397"/>
      <c r="Q146" s="397"/>
      <c r="R146" s="413"/>
      <c r="S146" s="392"/>
      <c r="T146" s="392"/>
      <c r="U146" s="392"/>
      <c r="V146" s="393"/>
      <c r="X146" s="398"/>
    </row>
    <row r="147" spans="1:24" s="13" customFormat="1" ht="12.75">
      <c r="A147" s="393"/>
      <c r="B147" s="393"/>
      <c r="C147" s="393"/>
      <c r="D147" s="393"/>
      <c r="E147" s="396"/>
      <c r="F147" s="396"/>
      <c r="G147" s="396"/>
      <c r="H147" s="396"/>
      <c r="I147" s="396"/>
      <c r="J147" s="396"/>
      <c r="K147" s="396"/>
      <c r="L147" s="396"/>
      <c r="M147" s="396"/>
      <c r="N147" s="396"/>
      <c r="O147" s="393"/>
      <c r="P147" s="397"/>
      <c r="Q147" s="397"/>
      <c r="R147" s="413"/>
      <c r="S147" s="392"/>
      <c r="T147" s="392"/>
      <c r="U147" s="392"/>
      <c r="V147" s="393"/>
      <c r="X147" s="398"/>
    </row>
    <row r="148" spans="1:24" s="13" customFormat="1" ht="12.75">
      <c r="A148" s="393"/>
      <c r="B148" s="393"/>
      <c r="C148" s="393"/>
      <c r="D148" s="393"/>
      <c r="E148" s="396"/>
      <c r="F148" s="396"/>
      <c r="G148" s="396"/>
      <c r="H148" s="396"/>
      <c r="I148" s="396"/>
      <c r="J148" s="396"/>
      <c r="K148" s="396"/>
      <c r="L148" s="396"/>
      <c r="M148" s="396"/>
      <c r="N148" s="396"/>
      <c r="O148" s="393"/>
      <c r="P148" s="397"/>
      <c r="Q148" s="397"/>
      <c r="R148" s="413"/>
      <c r="S148" s="392"/>
      <c r="T148" s="392"/>
      <c r="U148" s="392"/>
      <c r="V148" s="393"/>
      <c r="X148" s="398"/>
    </row>
    <row r="149" spans="1:24" s="13" customFormat="1" ht="12.75">
      <c r="A149" s="393"/>
      <c r="B149" s="393"/>
      <c r="C149" s="393"/>
      <c r="D149" s="393"/>
      <c r="E149" s="396"/>
      <c r="F149" s="396"/>
      <c r="G149" s="396"/>
      <c r="H149" s="396"/>
      <c r="I149" s="396"/>
      <c r="J149" s="396"/>
      <c r="K149" s="396"/>
      <c r="L149" s="396"/>
      <c r="M149" s="396"/>
      <c r="N149" s="396"/>
      <c r="O149" s="393"/>
      <c r="P149" s="397"/>
      <c r="Q149" s="397"/>
      <c r="R149" s="413"/>
      <c r="S149" s="392"/>
      <c r="T149" s="392"/>
      <c r="U149" s="392"/>
      <c r="V149" s="393"/>
      <c r="X149" s="398"/>
    </row>
    <row r="150" spans="1:24" s="13" customFormat="1" ht="12.75">
      <c r="A150" s="393"/>
      <c r="B150" s="393"/>
      <c r="C150" s="393"/>
      <c r="D150" s="393"/>
      <c r="E150" s="396"/>
      <c r="F150" s="396"/>
      <c r="G150" s="396"/>
      <c r="H150" s="396"/>
      <c r="I150" s="396"/>
      <c r="J150" s="396"/>
      <c r="K150" s="396"/>
      <c r="L150" s="396"/>
      <c r="M150" s="396"/>
      <c r="N150" s="396"/>
      <c r="O150" s="393"/>
      <c r="P150" s="397"/>
      <c r="Q150" s="397"/>
      <c r="R150" s="413"/>
      <c r="S150" s="392"/>
      <c r="T150" s="392"/>
      <c r="U150" s="392"/>
      <c r="V150" s="393"/>
      <c r="X150" s="398"/>
    </row>
    <row r="151" spans="1:24" s="13" customFormat="1" ht="12.75">
      <c r="A151" s="393"/>
      <c r="B151" s="393"/>
      <c r="C151" s="393"/>
      <c r="D151" s="393"/>
      <c r="E151" s="396"/>
      <c r="F151" s="396"/>
      <c r="G151" s="396"/>
      <c r="H151" s="396"/>
      <c r="I151" s="396"/>
      <c r="J151" s="396"/>
      <c r="K151" s="396"/>
      <c r="L151" s="396"/>
      <c r="M151" s="396"/>
      <c r="N151" s="396"/>
      <c r="O151" s="393"/>
      <c r="P151" s="397"/>
      <c r="Q151" s="397"/>
      <c r="R151" s="413"/>
      <c r="S151" s="392"/>
      <c r="T151" s="392"/>
      <c r="U151" s="392"/>
      <c r="V151" s="393"/>
      <c r="X151" s="398"/>
    </row>
    <row r="152" spans="1:24" s="13" customFormat="1" ht="12.75">
      <c r="A152" s="393"/>
      <c r="B152" s="393"/>
      <c r="C152" s="393"/>
      <c r="D152" s="393"/>
      <c r="E152" s="396"/>
      <c r="F152" s="396"/>
      <c r="G152" s="396"/>
      <c r="H152" s="396"/>
      <c r="I152" s="396"/>
      <c r="J152" s="396"/>
      <c r="K152" s="396"/>
      <c r="L152" s="396"/>
      <c r="M152" s="396"/>
      <c r="N152" s="396"/>
      <c r="O152" s="393"/>
      <c r="P152" s="397"/>
      <c r="Q152" s="397"/>
      <c r="R152" s="413"/>
      <c r="S152" s="392"/>
      <c r="T152" s="392"/>
      <c r="U152" s="392"/>
      <c r="V152" s="393"/>
      <c r="X152" s="398"/>
    </row>
    <row r="153" spans="1:24" s="13" customFormat="1" ht="12.75">
      <c r="A153" s="393"/>
      <c r="B153" s="393"/>
      <c r="C153" s="393"/>
      <c r="D153" s="393"/>
      <c r="E153" s="396"/>
      <c r="F153" s="396"/>
      <c r="G153" s="396"/>
      <c r="H153" s="396"/>
      <c r="I153" s="396"/>
      <c r="J153" s="396"/>
      <c r="K153" s="396"/>
      <c r="L153" s="396"/>
      <c r="M153" s="396"/>
      <c r="N153" s="396"/>
      <c r="O153" s="393"/>
      <c r="P153" s="397"/>
      <c r="Q153" s="397"/>
      <c r="R153" s="413"/>
      <c r="S153" s="392"/>
      <c r="T153" s="392"/>
      <c r="U153" s="392"/>
      <c r="V153" s="393"/>
      <c r="X153" s="398"/>
    </row>
    <row r="154" spans="1:24" s="13" customFormat="1" ht="12.75">
      <c r="A154" s="393"/>
      <c r="B154" s="393"/>
      <c r="C154" s="393"/>
      <c r="D154" s="393"/>
      <c r="E154" s="396"/>
      <c r="F154" s="396"/>
      <c r="G154" s="396"/>
      <c r="H154" s="396"/>
      <c r="I154" s="396"/>
      <c r="J154" s="396"/>
      <c r="K154" s="396"/>
      <c r="L154" s="396"/>
      <c r="M154" s="396"/>
      <c r="N154" s="396"/>
      <c r="O154" s="393"/>
      <c r="P154" s="397"/>
      <c r="Q154" s="397"/>
      <c r="R154" s="413"/>
      <c r="S154" s="392"/>
      <c r="T154" s="392"/>
      <c r="U154" s="392"/>
      <c r="V154" s="393"/>
      <c r="X154" s="398"/>
    </row>
    <row r="155" spans="1:24" s="13" customFormat="1" ht="12.75">
      <c r="A155" s="393"/>
      <c r="B155" s="393"/>
      <c r="C155" s="393"/>
      <c r="D155" s="393"/>
      <c r="E155" s="396"/>
      <c r="F155" s="396"/>
      <c r="G155" s="396"/>
      <c r="H155" s="396"/>
      <c r="I155" s="396"/>
      <c r="J155" s="396"/>
      <c r="K155" s="396"/>
      <c r="L155" s="396"/>
      <c r="M155" s="396"/>
      <c r="N155" s="396"/>
      <c r="O155" s="393"/>
      <c r="P155" s="397"/>
      <c r="Q155" s="397"/>
      <c r="R155" s="413"/>
      <c r="S155" s="392"/>
      <c r="T155" s="392"/>
      <c r="U155" s="392"/>
      <c r="V155" s="393"/>
      <c r="X155" s="398"/>
    </row>
    <row r="156" spans="1:24" s="13" customFormat="1" ht="12.75">
      <c r="A156" s="393"/>
      <c r="B156" s="393"/>
      <c r="C156" s="393"/>
      <c r="D156" s="393"/>
      <c r="E156" s="396"/>
      <c r="F156" s="396"/>
      <c r="G156" s="396"/>
      <c r="H156" s="396"/>
      <c r="I156" s="396"/>
      <c r="J156" s="396"/>
      <c r="K156" s="396"/>
      <c r="L156" s="396"/>
      <c r="M156" s="396"/>
      <c r="N156" s="396"/>
      <c r="O156" s="393"/>
      <c r="P156" s="397"/>
      <c r="Q156" s="397"/>
      <c r="R156" s="413"/>
      <c r="S156" s="392"/>
      <c r="T156" s="392"/>
      <c r="U156" s="392"/>
      <c r="V156" s="393"/>
      <c r="X156" s="398"/>
    </row>
    <row r="157" spans="1:24" s="13" customFormat="1" ht="12.75">
      <c r="A157" s="393"/>
      <c r="B157" s="393"/>
      <c r="C157" s="393"/>
      <c r="D157" s="393"/>
      <c r="E157" s="396"/>
      <c r="F157" s="396"/>
      <c r="G157" s="396"/>
      <c r="H157" s="396"/>
      <c r="I157" s="396"/>
      <c r="J157" s="396"/>
      <c r="K157" s="396"/>
      <c r="L157" s="396"/>
      <c r="M157" s="396"/>
      <c r="N157" s="396"/>
      <c r="O157" s="393"/>
      <c r="P157" s="397"/>
      <c r="Q157" s="397"/>
      <c r="R157" s="413"/>
      <c r="S157" s="392"/>
      <c r="T157" s="392"/>
      <c r="U157" s="392"/>
      <c r="V157" s="393"/>
      <c r="X157" s="398"/>
    </row>
    <row r="158" spans="1:24" s="13" customFormat="1" ht="12.75">
      <c r="A158" s="393"/>
      <c r="B158" s="393"/>
      <c r="C158" s="393"/>
      <c r="D158" s="393"/>
      <c r="E158" s="396"/>
      <c r="F158" s="396"/>
      <c r="G158" s="396"/>
      <c r="H158" s="396"/>
      <c r="I158" s="396"/>
      <c r="J158" s="396"/>
      <c r="K158" s="396"/>
      <c r="L158" s="396"/>
      <c r="M158" s="396"/>
      <c r="N158" s="396"/>
      <c r="O158" s="393"/>
      <c r="P158" s="397"/>
      <c r="Q158" s="397"/>
      <c r="R158" s="413"/>
      <c r="S158" s="392"/>
      <c r="T158" s="392"/>
      <c r="U158" s="392"/>
      <c r="V158" s="393"/>
      <c r="X158" s="398"/>
    </row>
    <row r="159" spans="1:24" s="13" customFormat="1" ht="12.75">
      <c r="A159" s="393"/>
      <c r="B159" s="393"/>
      <c r="C159" s="393"/>
      <c r="D159" s="393"/>
      <c r="E159" s="396"/>
      <c r="F159" s="396"/>
      <c r="G159" s="396"/>
      <c r="H159" s="396"/>
      <c r="I159" s="396"/>
      <c r="J159" s="396"/>
      <c r="K159" s="396"/>
      <c r="L159" s="396"/>
      <c r="M159" s="396"/>
      <c r="N159" s="396"/>
      <c r="O159" s="393"/>
      <c r="P159" s="397"/>
      <c r="Q159" s="397"/>
      <c r="R159" s="413"/>
      <c r="S159" s="392"/>
      <c r="T159" s="392"/>
      <c r="U159" s="392"/>
      <c r="V159" s="393"/>
      <c r="X159" s="398"/>
    </row>
    <row r="160" spans="1:24" s="13" customFormat="1" ht="12.75">
      <c r="A160" s="393"/>
      <c r="B160" s="393"/>
      <c r="C160" s="393"/>
      <c r="D160" s="393"/>
      <c r="E160" s="396"/>
      <c r="F160" s="396"/>
      <c r="G160" s="396"/>
      <c r="H160" s="396"/>
      <c r="I160" s="396"/>
      <c r="J160" s="396"/>
      <c r="K160" s="396"/>
      <c r="L160" s="396"/>
      <c r="M160" s="396"/>
      <c r="N160" s="396"/>
      <c r="O160" s="393"/>
      <c r="P160" s="397"/>
      <c r="Q160" s="397"/>
      <c r="R160" s="413"/>
      <c r="S160" s="392"/>
      <c r="T160" s="392"/>
      <c r="U160" s="392"/>
      <c r="V160" s="393"/>
      <c r="X160" s="398"/>
    </row>
    <row r="161" spans="1:24" s="13" customFormat="1" ht="12.75">
      <c r="A161" s="393"/>
      <c r="B161" s="393"/>
      <c r="C161" s="393"/>
      <c r="D161" s="393"/>
      <c r="E161" s="396"/>
      <c r="F161" s="396"/>
      <c r="G161" s="396"/>
      <c r="H161" s="396"/>
      <c r="I161" s="396"/>
      <c r="J161" s="396"/>
      <c r="K161" s="396"/>
      <c r="L161" s="396"/>
      <c r="M161" s="396"/>
      <c r="N161" s="396"/>
      <c r="O161" s="393"/>
      <c r="P161" s="397"/>
      <c r="Q161" s="397"/>
      <c r="R161" s="413"/>
      <c r="S161" s="392"/>
      <c r="T161" s="392"/>
      <c r="U161" s="392"/>
      <c r="V161" s="393"/>
      <c r="X161" s="398"/>
    </row>
    <row r="162" spans="1:24" s="13" customFormat="1" ht="12.75">
      <c r="A162" s="393"/>
      <c r="B162" s="393"/>
      <c r="C162" s="393"/>
      <c r="D162" s="393"/>
      <c r="E162" s="396"/>
      <c r="F162" s="396"/>
      <c r="G162" s="396"/>
      <c r="H162" s="396"/>
      <c r="I162" s="396"/>
      <c r="J162" s="396"/>
      <c r="K162" s="396"/>
      <c r="L162" s="396"/>
      <c r="M162" s="396"/>
      <c r="N162" s="396"/>
      <c r="O162" s="393"/>
      <c r="P162" s="397"/>
      <c r="Q162" s="397"/>
      <c r="R162" s="413"/>
      <c r="S162" s="392"/>
      <c r="T162" s="392"/>
      <c r="U162" s="392"/>
      <c r="V162" s="393"/>
      <c r="X162" s="398"/>
    </row>
    <row r="163" spans="1:24" s="13" customFormat="1" ht="12.75">
      <c r="A163" s="393"/>
      <c r="B163" s="393"/>
      <c r="C163" s="393"/>
      <c r="D163" s="393"/>
      <c r="E163" s="396"/>
      <c r="F163" s="396"/>
      <c r="G163" s="396"/>
      <c r="H163" s="396"/>
      <c r="I163" s="396"/>
      <c r="J163" s="396"/>
      <c r="K163" s="396"/>
      <c r="L163" s="396"/>
      <c r="M163" s="396"/>
      <c r="N163" s="396"/>
      <c r="O163" s="393"/>
      <c r="P163" s="397"/>
      <c r="Q163" s="397"/>
      <c r="R163" s="413"/>
      <c r="S163" s="392"/>
      <c r="T163" s="392"/>
      <c r="U163" s="392"/>
      <c r="V163" s="393"/>
      <c r="X163" s="398"/>
    </row>
    <row r="164" spans="1:24" s="13" customFormat="1" ht="12.75">
      <c r="A164" s="393"/>
      <c r="B164" s="393"/>
      <c r="C164" s="393"/>
      <c r="D164" s="393"/>
      <c r="E164" s="396"/>
      <c r="F164" s="396"/>
      <c r="G164" s="396"/>
      <c r="H164" s="396"/>
      <c r="I164" s="396"/>
      <c r="J164" s="396"/>
      <c r="K164" s="396"/>
      <c r="L164" s="396"/>
      <c r="M164" s="396"/>
      <c r="N164" s="396"/>
      <c r="O164" s="393"/>
      <c r="P164" s="397"/>
      <c r="Q164" s="397"/>
      <c r="R164" s="413"/>
      <c r="S164" s="392"/>
      <c r="T164" s="392"/>
      <c r="U164" s="392"/>
      <c r="V164" s="393"/>
      <c r="X164" s="398"/>
    </row>
    <row r="165" spans="1:24" s="13" customFormat="1" ht="12.75">
      <c r="A165" s="393"/>
      <c r="B165" s="393"/>
      <c r="C165" s="393"/>
      <c r="D165" s="393"/>
      <c r="E165" s="396"/>
      <c r="F165" s="396"/>
      <c r="G165" s="396"/>
      <c r="H165" s="396"/>
      <c r="I165" s="396"/>
      <c r="J165" s="396"/>
      <c r="K165" s="396"/>
      <c r="L165" s="396"/>
      <c r="M165" s="396"/>
      <c r="N165" s="396"/>
      <c r="O165" s="393"/>
      <c r="P165" s="397"/>
      <c r="Q165" s="397"/>
      <c r="R165" s="413"/>
      <c r="S165" s="392"/>
      <c r="T165" s="392"/>
      <c r="U165" s="392"/>
      <c r="V165" s="393"/>
      <c r="X165" s="398"/>
    </row>
    <row r="166" spans="1:24" s="13" customFormat="1" ht="12.75">
      <c r="A166" s="393"/>
      <c r="B166" s="393"/>
      <c r="C166" s="393"/>
      <c r="D166" s="393"/>
      <c r="E166" s="396"/>
      <c r="F166" s="396"/>
      <c r="G166" s="396"/>
      <c r="H166" s="396"/>
      <c r="I166" s="396"/>
      <c r="J166" s="396"/>
      <c r="K166" s="396"/>
      <c r="L166" s="396"/>
      <c r="M166" s="396"/>
      <c r="N166" s="396"/>
      <c r="O166" s="393"/>
      <c r="P166" s="397"/>
      <c r="Q166" s="397"/>
      <c r="R166" s="413"/>
      <c r="S166" s="392"/>
      <c r="T166" s="392"/>
      <c r="U166" s="392"/>
      <c r="V166" s="393"/>
      <c r="X166" s="398"/>
    </row>
    <row r="167" spans="1:24" s="13" customFormat="1" ht="12.75">
      <c r="A167" s="393"/>
      <c r="B167" s="393"/>
      <c r="C167" s="393"/>
      <c r="D167" s="393"/>
      <c r="E167" s="396"/>
      <c r="F167" s="396"/>
      <c r="G167" s="396"/>
      <c r="H167" s="396"/>
      <c r="I167" s="396"/>
      <c r="J167" s="396"/>
      <c r="K167" s="396"/>
      <c r="L167" s="396"/>
      <c r="M167" s="396"/>
      <c r="N167" s="396"/>
      <c r="O167" s="393"/>
      <c r="P167" s="397"/>
      <c r="Q167" s="397"/>
      <c r="R167" s="413"/>
      <c r="S167" s="392"/>
      <c r="T167" s="392"/>
      <c r="U167" s="392"/>
      <c r="V167" s="393"/>
      <c r="X167" s="398"/>
    </row>
    <row r="168" spans="1:24" s="13" customFormat="1" ht="12.75">
      <c r="A168" s="393"/>
      <c r="B168" s="393"/>
      <c r="C168" s="393"/>
      <c r="D168" s="393"/>
      <c r="E168" s="396"/>
      <c r="F168" s="396"/>
      <c r="G168" s="396"/>
      <c r="H168" s="396"/>
      <c r="I168" s="396"/>
      <c r="J168" s="396"/>
      <c r="K168" s="396"/>
      <c r="L168" s="396"/>
      <c r="M168" s="396"/>
      <c r="N168" s="396"/>
      <c r="O168" s="393"/>
      <c r="P168" s="397"/>
      <c r="Q168" s="397"/>
      <c r="R168" s="413"/>
      <c r="S168" s="392"/>
      <c r="T168" s="392"/>
      <c r="U168" s="392"/>
      <c r="V168" s="393"/>
      <c r="X168" s="398"/>
    </row>
    <row r="169" spans="1:24" s="13" customFormat="1" ht="12.75">
      <c r="A169" s="393"/>
      <c r="B169" s="393"/>
      <c r="C169" s="393"/>
      <c r="D169" s="393"/>
      <c r="E169" s="396"/>
      <c r="F169" s="396"/>
      <c r="G169" s="396"/>
      <c r="H169" s="396"/>
      <c r="I169" s="396"/>
      <c r="J169" s="396"/>
      <c r="K169" s="396"/>
      <c r="L169" s="396"/>
      <c r="M169" s="396"/>
      <c r="N169" s="396"/>
      <c r="O169" s="393"/>
      <c r="P169" s="397"/>
      <c r="Q169" s="397"/>
      <c r="R169" s="413"/>
      <c r="S169" s="392"/>
      <c r="T169" s="392"/>
      <c r="U169" s="392"/>
      <c r="V169" s="393"/>
      <c r="X169" s="398"/>
    </row>
    <row r="170" spans="1:24" s="13" customFormat="1" ht="12.75">
      <c r="A170" s="393"/>
      <c r="B170" s="393"/>
      <c r="C170" s="393"/>
      <c r="D170" s="393"/>
      <c r="E170" s="396"/>
      <c r="F170" s="396"/>
      <c r="G170" s="396"/>
      <c r="H170" s="396"/>
      <c r="I170" s="396"/>
      <c r="J170" s="396"/>
      <c r="K170" s="396"/>
      <c r="L170" s="396"/>
      <c r="M170" s="396"/>
      <c r="N170" s="396"/>
      <c r="O170" s="393"/>
      <c r="P170" s="397"/>
      <c r="Q170" s="397"/>
      <c r="R170" s="413"/>
      <c r="S170" s="392"/>
      <c r="T170" s="392"/>
      <c r="U170" s="392"/>
      <c r="V170" s="393"/>
      <c r="X170" s="398"/>
    </row>
    <row r="171" spans="1:24" s="13" customFormat="1" ht="12.75">
      <c r="A171" s="393"/>
      <c r="B171" s="393"/>
      <c r="C171" s="393"/>
      <c r="D171" s="393"/>
      <c r="E171" s="396"/>
      <c r="F171" s="396"/>
      <c r="G171" s="396"/>
      <c r="H171" s="396"/>
      <c r="I171" s="396"/>
      <c r="J171" s="396"/>
      <c r="K171" s="396"/>
      <c r="L171" s="396"/>
      <c r="M171" s="396"/>
      <c r="N171" s="396"/>
      <c r="O171" s="393"/>
      <c r="P171" s="397"/>
      <c r="Q171" s="397"/>
      <c r="R171" s="413"/>
      <c r="S171" s="392"/>
      <c r="T171" s="392"/>
      <c r="U171" s="392"/>
      <c r="V171" s="393"/>
      <c r="X171" s="398"/>
    </row>
    <row r="172" spans="1:24" s="13" customFormat="1" ht="12.75">
      <c r="A172" s="393"/>
      <c r="B172" s="393"/>
      <c r="C172" s="393"/>
      <c r="D172" s="393"/>
      <c r="E172" s="396"/>
      <c r="F172" s="396"/>
      <c r="G172" s="396"/>
      <c r="H172" s="396"/>
      <c r="I172" s="396"/>
      <c r="J172" s="396"/>
      <c r="K172" s="396"/>
      <c r="L172" s="396"/>
      <c r="M172" s="396"/>
      <c r="N172" s="396"/>
      <c r="O172" s="393"/>
      <c r="P172" s="397"/>
      <c r="Q172" s="397"/>
      <c r="R172" s="413"/>
      <c r="S172" s="392"/>
      <c r="T172" s="392"/>
      <c r="U172" s="392"/>
      <c r="V172" s="393"/>
      <c r="X172" s="398"/>
    </row>
    <row r="173" spans="1:24" s="13" customFormat="1" ht="12.75">
      <c r="A173" s="393"/>
      <c r="B173" s="393"/>
      <c r="C173" s="393"/>
      <c r="D173" s="393"/>
      <c r="E173" s="396"/>
      <c r="F173" s="396"/>
      <c r="G173" s="396"/>
      <c r="H173" s="396"/>
      <c r="I173" s="396"/>
      <c r="J173" s="396"/>
      <c r="K173" s="396"/>
      <c r="L173" s="396"/>
      <c r="M173" s="396"/>
      <c r="N173" s="396"/>
      <c r="O173" s="393"/>
      <c r="P173" s="397"/>
      <c r="Q173" s="397"/>
      <c r="R173" s="413"/>
      <c r="S173" s="392"/>
      <c r="T173" s="392"/>
      <c r="U173" s="392"/>
      <c r="V173" s="393"/>
      <c r="X173" s="398"/>
    </row>
    <row r="174" spans="1:24" s="13" customFormat="1" ht="12.75">
      <c r="A174" s="393"/>
      <c r="B174" s="393"/>
      <c r="C174" s="393"/>
      <c r="D174" s="393"/>
      <c r="E174" s="396"/>
      <c r="F174" s="396"/>
      <c r="G174" s="396"/>
      <c r="H174" s="396"/>
      <c r="I174" s="396"/>
      <c r="J174" s="396"/>
      <c r="K174" s="396"/>
      <c r="L174" s="396"/>
      <c r="M174" s="396"/>
      <c r="N174" s="396"/>
      <c r="O174" s="393"/>
      <c r="P174" s="397"/>
      <c r="Q174" s="397"/>
      <c r="R174" s="413"/>
      <c r="S174" s="392"/>
      <c r="T174" s="392"/>
      <c r="U174" s="392"/>
      <c r="V174" s="393"/>
      <c r="X174" s="398"/>
    </row>
    <row r="175" spans="1:24" s="13" customFormat="1" ht="12.75">
      <c r="A175" s="393"/>
      <c r="B175" s="393"/>
      <c r="C175" s="393"/>
      <c r="D175" s="393"/>
      <c r="E175" s="396"/>
      <c r="F175" s="396"/>
      <c r="G175" s="396"/>
      <c r="H175" s="396"/>
      <c r="I175" s="396"/>
      <c r="J175" s="396"/>
      <c r="K175" s="396"/>
      <c r="L175" s="396"/>
      <c r="M175" s="396"/>
      <c r="N175" s="396"/>
      <c r="O175" s="393"/>
      <c r="P175" s="397"/>
      <c r="Q175" s="397"/>
      <c r="R175" s="413"/>
      <c r="S175" s="392"/>
      <c r="T175" s="392"/>
      <c r="U175" s="392"/>
      <c r="V175" s="393"/>
      <c r="X175" s="398"/>
    </row>
    <row r="176" spans="1:24" s="13" customFormat="1" ht="12.75">
      <c r="A176" s="393"/>
      <c r="B176" s="393"/>
      <c r="C176" s="393"/>
      <c r="D176" s="393"/>
      <c r="E176" s="396"/>
      <c r="F176" s="396"/>
      <c r="G176" s="396"/>
      <c r="H176" s="396"/>
      <c r="I176" s="396"/>
      <c r="J176" s="396"/>
      <c r="K176" s="396"/>
      <c r="L176" s="396"/>
      <c r="M176" s="396"/>
      <c r="N176" s="396"/>
      <c r="O176" s="393"/>
      <c r="P176" s="397"/>
      <c r="Q176" s="397"/>
      <c r="R176" s="413"/>
      <c r="S176" s="392"/>
      <c r="T176" s="392"/>
      <c r="U176" s="392"/>
      <c r="V176" s="393"/>
      <c r="X176" s="398"/>
    </row>
    <row r="177" spans="1:24" s="13" customFormat="1" ht="12.75">
      <c r="A177" s="393"/>
      <c r="B177" s="393"/>
      <c r="C177" s="393"/>
      <c r="D177" s="393"/>
      <c r="E177" s="396"/>
      <c r="F177" s="396"/>
      <c r="G177" s="396"/>
      <c r="H177" s="396"/>
      <c r="I177" s="396"/>
      <c r="J177" s="396"/>
      <c r="K177" s="396"/>
      <c r="L177" s="396"/>
      <c r="M177" s="396"/>
      <c r="N177" s="396"/>
      <c r="O177" s="393"/>
      <c r="P177" s="397"/>
      <c r="Q177" s="397"/>
      <c r="R177" s="413"/>
      <c r="S177" s="392"/>
      <c r="T177" s="392"/>
      <c r="U177" s="392"/>
      <c r="V177" s="393"/>
      <c r="X177" s="398"/>
    </row>
    <row r="178" spans="1:24" s="13" customFormat="1" ht="12.75">
      <c r="A178" s="393"/>
      <c r="B178" s="393"/>
      <c r="C178" s="393"/>
      <c r="D178" s="393"/>
      <c r="E178" s="396"/>
      <c r="F178" s="396"/>
      <c r="G178" s="396"/>
      <c r="H178" s="396"/>
      <c r="I178" s="396"/>
      <c r="J178" s="396"/>
      <c r="K178" s="396"/>
      <c r="L178" s="396"/>
      <c r="M178" s="396"/>
      <c r="N178" s="396"/>
      <c r="O178" s="393"/>
      <c r="P178" s="397"/>
      <c r="Q178" s="397"/>
      <c r="R178" s="413"/>
      <c r="S178" s="392"/>
      <c r="T178" s="392"/>
      <c r="U178" s="392"/>
      <c r="V178" s="393"/>
      <c r="X178" s="398"/>
    </row>
    <row r="179" spans="1:24" s="13" customFormat="1" ht="12.75">
      <c r="A179" s="393"/>
      <c r="B179" s="393"/>
      <c r="C179" s="393"/>
      <c r="D179" s="393"/>
      <c r="E179" s="396"/>
      <c r="F179" s="396"/>
      <c r="G179" s="396"/>
      <c r="H179" s="396"/>
      <c r="I179" s="396"/>
      <c r="J179" s="396"/>
      <c r="K179" s="396"/>
      <c r="L179" s="396"/>
      <c r="M179" s="396"/>
      <c r="N179" s="396"/>
      <c r="O179" s="393"/>
      <c r="P179" s="397"/>
      <c r="Q179" s="397"/>
      <c r="R179" s="413"/>
      <c r="S179" s="392"/>
      <c r="T179" s="392"/>
      <c r="U179" s="392"/>
      <c r="V179" s="393"/>
      <c r="X179" s="398"/>
    </row>
    <row r="180" spans="1:24" s="13" customFormat="1" ht="12.75">
      <c r="A180" s="393"/>
      <c r="B180" s="393"/>
      <c r="C180" s="393"/>
      <c r="D180" s="393"/>
      <c r="E180" s="396"/>
      <c r="F180" s="396"/>
      <c r="G180" s="396"/>
      <c r="H180" s="396"/>
      <c r="I180" s="396"/>
      <c r="J180" s="396"/>
      <c r="K180" s="396"/>
      <c r="L180" s="396"/>
      <c r="M180" s="396"/>
      <c r="N180" s="396"/>
      <c r="O180" s="393"/>
      <c r="P180" s="397"/>
      <c r="Q180" s="397"/>
      <c r="R180" s="413"/>
      <c r="S180" s="392"/>
      <c r="T180" s="392"/>
      <c r="U180" s="392"/>
      <c r="V180" s="393"/>
      <c r="X180" s="398"/>
    </row>
    <row r="181" spans="1:24" s="13" customFormat="1" ht="12.75">
      <c r="A181" s="393"/>
      <c r="B181" s="393"/>
      <c r="C181" s="393"/>
      <c r="D181" s="393"/>
      <c r="E181" s="396"/>
      <c r="F181" s="396"/>
      <c r="G181" s="396"/>
      <c r="H181" s="396"/>
      <c r="I181" s="396"/>
      <c r="J181" s="396"/>
      <c r="K181" s="396"/>
      <c r="L181" s="396"/>
      <c r="M181" s="396"/>
      <c r="N181" s="396"/>
      <c r="O181" s="393"/>
      <c r="P181" s="397"/>
      <c r="Q181" s="397"/>
      <c r="R181" s="413"/>
      <c r="S181" s="392"/>
      <c r="T181" s="392"/>
      <c r="U181" s="392"/>
      <c r="V181" s="393"/>
      <c r="X181" s="398"/>
    </row>
    <row r="182" spans="1:24" s="13" customFormat="1" ht="12.75">
      <c r="A182" s="393"/>
      <c r="B182" s="393"/>
      <c r="C182" s="393"/>
      <c r="D182" s="393"/>
      <c r="E182" s="396"/>
      <c r="F182" s="396"/>
      <c r="G182" s="396"/>
      <c r="H182" s="396"/>
      <c r="I182" s="396"/>
      <c r="J182" s="396"/>
      <c r="K182" s="396"/>
      <c r="L182" s="396"/>
      <c r="M182" s="396"/>
      <c r="N182" s="396"/>
      <c r="O182" s="393"/>
      <c r="P182" s="397"/>
      <c r="Q182" s="397"/>
      <c r="R182" s="413"/>
      <c r="S182" s="392"/>
      <c r="T182" s="392"/>
      <c r="U182" s="392"/>
      <c r="V182" s="393"/>
      <c r="X182" s="398"/>
    </row>
    <row r="183" spans="1:24" s="13" customFormat="1" ht="12.75">
      <c r="A183" s="393"/>
      <c r="B183" s="393"/>
      <c r="C183" s="393"/>
      <c r="D183" s="393"/>
      <c r="E183" s="396"/>
      <c r="F183" s="396"/>
      <c r="G183" s="396"/>
      <c r="H183" s="396"/>
      <c r="I183" s="396"/>
      <c r="J183" s="396"/>
      <c r="K183" s="396"/>
      <c r="L183" s="396"/>
      <c r="M183" s="396"/>
      <c r="N183" s="396"/>
      <c r="O183" s="393"/>
      <c r="P183" s="397"/>
      <c r="Q183" s="397"/>
      <c r="R183" s="413"/>
      <c r="S183" s="392"/>
      <c r="T183" s="392"/>
      <c r="U183" s="392"/>
      <c r="V183" s="393"/>
      <c r="X183" s="398"/>
    </row>
    <row r="184" spans="1:24" s="13" customFormat="1" ht="12.75">
      <c r="A184" s="393"/>
      <c r="B184" s="393"/>
      <c r="C184" s="393"/>
      <c r="D184" s="393"/>
      <c r="E184" s="396"/>
      <c r="F184" s="396"/>
      <c r="G184" s="396"/>
      <c r="H184" s="396"/>
      <c r="I184" s="396"/>
      <c r="J184" s="396"/>
      <c r="K184" s="396"/>
      <c r="L184" s="396"/>
      <c r="M184" s="396"/>
      <c r="N184" s="396"/>
      <c r="O184" s="393"/>
      <c r="P184" s="397"/>
      <c r="Q184" s="397"/>
      <c r="R184" s="413"/>
      <c r="S184" s="392"/>
      <c r="T184" s="392"/>
      <c r="U184" s="392"/>
      <c r="V184" s="393"/>
      <c r="X184" s="398"/>
    </row>
    <row r="185" spans="1:24" s="13" customFormat="1" ht="12.75">
      <c r="A185" s="393"/>
      <c r="B185" s="393"/>
      <c r="C185" s="393"/>
      <c r="D185" s="393"/>
      <c r="E185" s="396"/>
      <c r="F185" s="396"/>
      <c r="G185" s="396"/>
      <c r="H185" s="396"/>
      <c r="I185" s="396"/>
      <c r="J185" s="396"/>
      <c r="K185" s="396"/>
      <c r="L185" s="396"/>
      <c r="M185" s="396"/>
      <c r="N185" s="396"/>
      <c r="O185" s="393"/>
      <c r="P185" s="397"/>
      <c r="Q185" s="397"/>
      <c r="R185" s="413"/>
      <c r="S185" s="392"/>
      <c r="T185" s="392"/>
      <c r="U185" s="392"/>
      <c r="V185" s="393"/>
      <c r="X185" s="398"/>
    </row>
    <row r="186" spans="1:24" s="13" customFormat="1" ht="12.75">
      <c r="A186" s="393"/>
      <c r="B186" s="393"/>
      <c r="C186" s="393"/>
      <c r="D186" s="393"/>
      <c r="E186" s="396"/>
      <c r="F186" s="396"/>
      <c r="G186" s="396"/>
      <c r="H186" s="396"/>
      <c r="I186" s="396"/>
      <c r="J186" s="396"/>
      <c r="K186" s="396"/>
      <c r="L186" s="396"/>
      <c r="M186" s="396"/>
      <c r="N186" s="396"/>
      <c r="O186" s="393"/>
      <c r="P186" s="397"/>
      <c r="Q186" s="397"/>
      <c r="R186" s="413"/>
      <c r="S186" s="393"/>
      <c r="T186" s="393"/>
      <c r="U186" s="393"/>
      <c r="V186" s="393"/>
      <c r="X186" s="398"/>
    </row>
    <row r="187" spans="1:24" s="13" customFormat="1" ht="12.75">
      <c r="A187" s="393"/>
      <c r="B187" s="393"/>
      <c r="C187" s="393"/>
      <c r="D187" s="393"/>
      <c r="E187" s="396"/>
      <c r="F187" s="396"/>
      <c r="G187" s="396"/>
      <c r="H187" s="396"/>
      <c r="I187" s="396"/>
      <c r="J187" s="396"/>
      <c r="K187" s="396"/>
      <c r="L187" s="396"/>
      <c r="M187" s="396"/>
      <c r="N187" s="396"/>
      <c r="O187" s="393"/>
      <c r="P187" s="397"/>
      <c r="Q187" s="397"/>
      <c r="R187" s="413"/>
      <c r="S187" s="393"/>
      <c r="T187" s="393"/>
      <c r="U187" s="393"/>
      <c r="V187" s="393"/>
      <c r="X187" s="398"/>
    </row>
    <row r="188" spans="1:24" s="13" customFormat="1" ht="12.75">
      <c r="A188" s="393"/>
      <c r="B188" s="393"/>
      <c r="C188" s="393"/>
      <c r="D188" s="393"/>
      <c r="E188" s="396"/>
      <c r="F188" s="396"/>
      <c r="G188" s="396"/>
      <c r="H188" s="396"/>
      <c r="I188" s="396"/>
      <c r="J188" s="396"/>
      <c r="K188" s="396"/>
      <c r="L188" s="396"/>
      <c r="M188" s="396"/>
      <c r="N188" s="396"/>
      <c r="O188" s="393"/>
      <c r="P188" s="397"/>
      <c r="Q188" s="397"/>
      <c r="R188" s="413"/>
      <c r="S188" s="393"/>
      <c r="T188" s="393"/>
      <c r="U188" s="393"/>
      <c r="V188" s="393"/>
      <c r="X188" s="398"/>
    </row>
    <row r="189" spans="1:24" s="13" customFormat="1" ht="12.75">
      <c r="A189" s="393"/>
      <c r="B189" s="393"/>
      <c r="C189" s="393"/>
      <c r="D189" s="393"/>
      <c r="E189" s="396"/>
      <c r="F189" s="396"/>
      <c r="G189" s="396"/>
      <c r="H189" s="396"/>
      <c r="I189" s="396"/>
      <c r="J189" s="396"/>
      <c r="K189" s="396"/>
      <c r="L189" s="396"/>
      <c r="M189" s="396"/>
      <c r="N189" s="396"/>
      <c r="O189" s="393"/>
      <c r="P189" s="397"/>
      <c r="Q189" s="397"/>
      <c r="R189" s="413"/>
      <c r="S189" s="393"/>
      <c r="T189" s="393"/>
      <c r="U189" s="393"/>
      <c r="V189" s="393"/>
      <c r="X189" s="398"/>
    </row>
    <row r="190" spans="1:24" s="13" customFormat="1" ht="12.75">
      <c r="A190" s="393"/>
      <c r="B190" s="393"/>
      <c r="C190" s="393"/>
      <c r="D190" s="393"/>
      <c r="E190" s="396"/>
      <c r="F190" s="396"/>
      <c r="G190" s="396"/>
      <c r="H190" s="396"/>
      <c r="I190" s="396"/>
      <c r="J190" s="396"/>
      <c r="K190" s="396"/>
      <c r="L190" s="396"/>
      <c r="M190" s="396"/>
      <c r="N190" s="396"/>
      <c r="O190" s="393"/>
      <c r="P190" s="397"/>
      <c r="Q190" s="397"/>
      <c r="R190" s="413"/>
      <c r="S190" s="393"/>
      <c r="T190" s="393"/>
      <c r="U190" s="393"/>
      <c r="V190" s="393"/>
      <c r="X190" s="398"/>
    </row>
    <row r="191" spans="1:24" s="13" customFormat="1" ht="12.75">
      <c r="A191" s="393"/>
      <c r="B191" s="393"/>
      <c r="C191" s="393"/>
      <c r="D191" s="393"/>
      <c r="E191" s="396"/>
      <c r="F191" s="396"/>
      <c r="G191" s="396"/>
      <c r="H191" s="396"/>
      <c r="I191" s="396"/>
      <c r="J191" s="396"/>
      <c r="K191" s="396"/>
      <c r="L191" s="396"/>
      <c r="M191" s="396"/>
      <c r="N191" s="396"/>
      <c r="O191" s="393"/>
      <c r="P191" s="397"/>
      <c r="Q191" s="397"/>
      <c r="R191" s="413"/>
      <c r="S191" s="393"/>
      <c r="T191" s="393"/>
      <c r="U191" s="393"/>
      <c r="V191" s="393"/>
      <c r="X191" s="398"/>
    </row>
    <row r="192" spans="1:24" s="13" customFormat="1" ht="12.75">
      <c r="A192" s="393"/>
      <c r="B192" s="393"/>
      <c r="C192" s="393"/>
      <c r="D192" s="393"/>
      <c r="E192" s="396"/>
      <c r="F192" s="396"/>
      <c r="G192" s="396"/>
      <c r="H192" s="396"/>
      <c r="I192" s="396"/>
      <c r="J192" s="396"/>
      <c r="K192" s="396"/>
      <c r="L192" s="396"/>
      <c r="M192" s="396"/>
      <c r="N192" s="396"/>
      <c r="O192" s="393"/>
      <c r="P192" s="397"/>
      <c r="Q192" s="397"/>
      <c r="R192" s="413"/>
      <c r="S192" s="393"/>
      <c r="T192" s="393"/>
      <c r="U192" s="393"/>
      <c r="V192" s="393"/>
      <c r="X192" s="398"/>
    </row>
    <row r="193" spans="1:24" s="13" customFormat="1" ht="12.75">
      <c r="A193" s="393"/>
      <c r="B193" s="393"/>
      <c r="C193" s="393"/>
      <c r="D193" s="393"/>
      <c r="E193" s="396"/>
      <c r="F193" s="396"/>
      <c r="G193" s="396"/>
      <c r="H193" s="396"/>
      <c r="I193" s="396"/>
      <c r="J193" s="396"/>
      <c r="K193" s="396"/>
      <c r="L193" s="396"/>
      <c r="M193" s="396"/>
      <c r="N193" s="396"/>
      <c r="O193" s="393"/>
      <c r="P193" s="397"/>
      <c r="Q193" s="397"/>
      <c r="R193" s="413"/>
      <c r="S193" s="393"/>
      <c r="T193" s="393"/>
      <c r="U193" s="393"/>
      <c r="V193" s="393"/>
      <c r="X193" s="398"/>
    </row>
    <row r="194" spans="1:24" s="13" customFormat="1" ht="12.75">
      <c r="A194" s="393"/>
      <c r="B194" s="393"/>
      <c r="C194" s="393"/>
      <c r="D194" s="393"/>
      <c r="E194" s="396"/>
      <c r="F194" s="396"/>
      <c r="G194" s="396"/>
      <c r="H194" s="396"/>
      <c r="I194" s="396"/>
      <c r="J194" s="396"/>
      <c r="K194" s="396"/>
      <c r="L194" s="396"/>
      <c r="M194" s="396"/>
      <c r="N194" s="396"/>
      <c r="O194" s="393"/>
      <c r="P194" s="397"/>
      <c r="Q194" s="397"/>
      <c r="R194" s="413"/>
      <c r="S194" s="393"/>
      <c r="T194" s="393"/>
      <c r="U194" s="393"/>
      <c r="V194" s="393"/>
      <c r="X194" s="398"/>
    </row>
    <row r="195" spans="1:24" s="13" customFormat="1" ht="12.75">
      <c r="A195" s="393"/>
      <c r="B195" s="393"/>
      <c r="C195" s="393"/>
      <c r="D195" s="393"/>
      <c r="E195" s="396"/>
      <c r="F195" s="396"/>
      <c r="G195" s="396"/>
      <c r="H195" s="396"/>
      <c r="I195" s="396"/>
      <c r="J195" s="396"/>
      <c r="K195" s="396"/>
      <c r="L195" s="396"/>
      <c r="M195" s="396"/>
      <c r="N195" s="396"/>
      <c r="O195" s="393"/>
      <c r="P195" s="397"/>
      <c r="Q195" s="397"/>
      <c r="R195" s="413"/>
      <c r="S195" s="393"/>
      <c r="T195" s="393"/>
      <c r="U195" s="393"/>
      <c r="V195" s="393"/>
      <c r="X195" s="398"/>
    </row>
    <row r="196" spans="1:24" s="13" customFormat="1" ht="12.75">
      <c r="A196" s="393"/>
      <c r="B196" s="393"/>
      <c r="C196" s="393"/>
      <c r="D196" s="393"/>
      <c r="E196" s="396"/>
      <c r="F196" s="396"/>
      <c r="G196" s="396"/>
      <c r="H196" s="396"/>
      <c r="I196" s="396"/>
      <c r="J196" s="396"/>
      <c r="K196" s="396"/>
      <c r="L196" s="396"/>
      <c r="M196" s="396"/>
      <c r="N196" s="396"/>
      <c r="O196" s="393"/>
      <c r="P196" s="397"/>
      <c r="Q196" s="397"/>
      <c r="R196" s="413"/>
      <c r="S196" s="393"/>
      <c r="T196" s="393"/>
      <c r="U196" s="393"/>
      <c r="V196" s="393"/>
      <c r="X196" s="398"/>
    </row>
    <row r="197" spans="1:24" s="13" customFormat="1" ht="12.75">
      <c r="A197" s="393"/>
      <c r="B197" s="393"/>
      <c r="C197" s="393"/>
      <c r="D197" s="393"/>
      <c r="E197" s="396"/>
      <c r="F197" s="396"/>
      <c r="G197" s="396"/>
      <c r="H197" s="396"/>
      <c r="I197" s="396"/>
      <c r="J197" s="396"/>
      <c r="K197" s="396"/>
      <c r="L197" s="396"/>
      <c r="M197" s="396"/>
      <c r="N197" s="396"/>
      <c r="O197" s="393"/>
      <c r="P197" s="397"/>
      <c r="Q197" s="397"/>
      <c r="R197" s="413"/>
      <c r="S197" s="393"/>
      <c r="T197" s="393"/>
      <c r="U197" s="393"/>
      <c r="V197" s="393"/>
      <c r="X197" s="398"/>
    </row>
    <row r="198" spans="1:24" s="13" customFormat="1" ht="12.75">
      <c r="A198" s="393"/>
      <c r="B198" s="393"/>
      <c r="C198" s="393"/>
      <c r="D198" s="393"/>
      <c r="E198" s="396"/>
      <c r="F198" s="396"/>
      <c r="G198" s="396"/>
      <c r="H198" s="396"/>
      <c r="I198" s="396"/>
      <c r="J198" s="396"/>
      <c r="K198" s="396"/>
      <c r="L198" s="396"/>
      <c r="M198" s="396"/>
      <c r="N198" s="396"/>
      <c r="O198" s="393"/>
      <c r="P198" s="397"/>
      <c r="Q198" s="397"/>
      <c r="R198" s="413"/>
      <c r="S198" s="393"/>
      <c r="T198" s="393"/>
      <c r="U198" s="393"/>
      <c r="V198" s="393"/>
      <c r="X198" s="398"/>
    </row>
    <row r="199" spans="1:24" s="13" customFormat="1" ht="12.75">
      <c r="A199" s="393"/>
      <c r="B199" s="393"/>
      <c r="C199" s="393"/>
      <c r="D199" s="393"/>
      <c r="E199" s="396"/>
      <c r="F199" s="396"/>
      <c r="G199" s="396"/>
      <c r="H199" s="396"/>
      <c r="I199" s="396"/>
      <c r="J199" s="396"/>
      <c r="K199" s="396"/>
      <c r="L199" s="396"/>
      <c r="M199" s="396"/>
      <c r="N199" s="396"/>
      <c r="O199" s="393"/>
      <c r="P199" s="397"/>
      <c r="Q199" s="397"/>
      <c r="R199" s="413"/>
      <c r="S199" s="393"/>
      <c r="T199" s="393"/>
      <c r="U199" s="393"/>
      <c r="V199" s="393"/>
      <c r="X199" s="398"/>
    </row>
    <row r="200" spans="1:24" s="13" customFormat="1" ht="12.75">
      <c r="A200" s="393"/>
      <c r="B200" s="393"/>
      <c r="C200" s="393"/>
      <c r="D200" s="393"/>
      <c r="E200" s="396"/>
      <c r="F200" s="396"/>
      <c r="G200" s="396"/>
      <c r="H200" s="396"/>
      <c r="I200" s="396"/>
      <c r="J200" s="396"/>
      <c r="K200" s="396"/>
      <c r="L200" s="396"/>
      <c r="M200" s="396"/>
      <c r="N200" s="396"/>
      <c r="O200" s="393"/>
      <c r="P200" s="397"/>
      <c r="Q200" s="397"/>
      <c r="R200" s="413"/>
      <c r="S200" s="393"/>
      <c r="T200" s="393"/>
      <c r="U200" s="393"/>
      <c r="V200" s="393"/>
      <c r="X200" s="398"/>
    </row>
    <row r="201" spans="1:24" s="13" customFormat="1" ht="12.75">
      <c r="A201" s="393"/>
      <c r="B201" s="393"/>
      <c r="C201" s="393"/>
      <c r="D201" s="393"/>
      <c r="E201" s="396"/>
      <c r="F201" s="396"/>
      <c r="G201" s="396"/>
      <c r="H201" s="396"/>
      <c r="I201" s="396"/>
      <c r="J201" s="396"/>
      <c r="K201" s="396"/>
      <c r="L201" s="396"/>
      <c r="M201" s="396"/>
      <c r="N201" s="396"/>
      <c r="O201" s="393"/>
      <c r="P201" s="397"/>
      <c r="Q201" s="397"/>
      <c r="R201" s="413"/>
      <c r="S201" s="393"/>
      <c r="T201" s="393"/>
      <c r="U201" s="393"/>
      <c r="V201" s="393"/>
      <c r="X201" s="398"/>
    </row>
    <row r="202" spans="1:24" s="13" customFormat="1" ht="12.75">
      <c r="A202" s="393"/>
      <c r="B202" s="393"/>
      <c r="C202" s="393"/>
      <c r="D202" s="393"/>
      <c r="E202" s="396"/>
      <c r="F202" s="396"/>
      <c r="G202" s="396"/>
      <c r="H202" s="396"/>
      <c r="I202" s="396"/>
      <c r="J202" s="396"/>
      <c r="K202" s="396"/>
      <c r="L202" s="396"/>
      <c r="M202" s="396"/>
      <c r="N202" s="396"/>
      <c r="O202" s="393"/>
      <c r="P202" s="397"/>
      <c r="Q202" s="397"/>
      <c r="R202" s="413"/>
      <c r="S202" s="393"/>
      <c r="T202" s="393"/>
      <c r="U202" s="393"/>
      <c r="V202" s="393"/>
      <c r="X202" s="398"/>
    </row>
    <row r="203" spans="1:24" s="13" customFormat="1" ht="12.75">
      <c r="A203" s="393"/>
      <c r="B203" s="393"/>
      <c r="C203" s="393"/>
      <c r="D203" s="393"/>
      <c r="E203" s="396"/>
      <c r="F203" s="396"/>
      <c r="G203" s="396"/>
      <c r="H203" s="396"/>
      <c r="I203" s="396"/>
      <c r="J203" s="396"/>
      <c r="K203" s="396"/>
      <c r="L203" s="396"/>
      <c r="M203" s="396"/>
      <c r="N203" s="396"/>
      <c r="O203" s="393"/>
      <c r="P203" s="397"/>
      <c r="Q203" s="397"/>
      <c r="R203" s="413"/>
      <c r="S203" s="393"/>
      <c r="T203" s="393"/>
      <c r="U203" s="393"/>
      <c r="V203" s="393"/>
      <c r="X203" s="398"/>
    </row>
    <row r="204" spans="1:24" s="13" customFormat="1" ht="12.75">
      <c r="A204" s="393"/>
      <c r="B204" s="393"/>
      <c r="C204" s="393"/>
      <c r="D204" s="393"/>
      <c r="E204" s="396"/>
      <c r="F204" s="396"/>
      <c r="G204" s="396"/>
      <c r="H204" s="396"/>
      <c r="I204" s="396"/>
      <c r="J204" s="396"/>
      <c r="K204" s="396"/>
      <c r="L204" s="396"/>
      <c r="M204" s="396"/>
      <c r="N204" s="396"/>
      <c r="O204" s="393"/>
      <c r="P204" s="397"/>
      <c r="Q204" s="397"/>
      <c r="R204" s="413"/>
      <c r="S204" s="393"/>
      <c r="T204" s="393"/>
      <c r="U204" s="393"/>
      <c r="V204" s="393"/>
      <c r="X204" s="398"/>
    </row>
    <row r="205" spans="1:24" s="13" customFormat="1" ht="12.75">
      <c r="A205" s="393"/>
      <c r="B205" s="393"/>
      <c r="C205" s="393"/>
      <c r="D205" s="393"/>
      <c r="E205" s="396"/>
      <c r="F205" s="396"/>
      <c r="G205" s="396"/>
      <c r="H205" s="396"/>
      <c r="I205" s="396"/>
      <c r="J205" s="396"/>
      <c r="K205" s="396"/>
      <c r="L205" s="396"/>
      <c r="M205" s="396"/>
      <c r="N205" s="396"/>
      <c r="O205" s="393"/>
      <c r="P205" s="397"/>
      <c r="Q205" s="397"/>
      <c r="R205" s="413"/>
      <c r="S205" s="393"/>
      <c r="T205" s="393"/>
      <c r="U205" s="393"/>
      <c r="V205" s="393"/>
      <c r="X205" s="398"/>
    </row>
    <row r="206" spans="1:24" s="13" customFormat="1" ht="12.75">
      <c r="A206" s="393"/>
      <c r="B206" s="393"/>
      <c r="C206" s="393"/>
      <c r="D206" s="393"/>
      <c r="E206" s="396"/>
      <c r="F206" s="396"/>
      <c r="G206" s="396"/>
      <c r="H206" s="396"/>
      <c r="I206" s="396"/>
      <c r="J206" s="396"/>
      <c r="K206" s="396"/>
      <c r="L206" s="396"/>
      <c r="M206" s="396"/>
      <c r="N206" s="396"/>
      <c r="O206" s="393"/>
      <c r="P206" s="397"/>
      <c r="Q206" s="397"/>
      <c r="R206" s="413"/>
      <c r="S206" s="393"/>
      <c r="T206" s="393"/>
      <c r="U206" s="393"/>
      <c r="V206" s="393"/>
      <c r="X206" s="398"/>
    </row>
    <row r="207" spans="1:24" s="13" customFormat="1" ht="12.75">
      <c r="A207" s="393"/>
      <c r="B207" s="393"/>
      <c r="C207" s="393"/>
      <c r="D207" s="393"/>
      <c r="E207" s="396"/>
      <c r="F207" s="396"/>
      <c r="G207" s="396"/>
      <c r="H207" s="396"/>
      <c r="I207" s="396"/>
      <c r="J207" s="396"/>
      <c r="K207" s="396"/>
      <c r="L207" s="396"/>
      <c r="M207" s="396"/>
      <c r="N207" s="396"/>
      <c r="O207" s="393"/>
      <c r="P207" s="397"/>
      <c r="Q207" s="397"/>
      <c r="R207" s="413"/>
      <c r="S207" s="393"/>
      <c r="T207" s="393"/>
      <c r="U207" s="393"/>
      <c r="V207" s="393"/>
      <c r="X207" s="398"/>
    </row>
    <row r="208" spans="1:24" s="13" customFormat="1" ht="12.75">
      <c r="A208" s="393"/>
      <c r="B208" s="393"/>
      <c r="C208" s="393"/>
      <c r="D208" s="393"/>
      <c r="E208" s="396"/>
      <c r="F208" s="396"/>
      <c r="G208" s="396"/>
      <c r="H208" s="396"/>
      <c r="I208" s="396"/>
      <c r="J208" s="396"/>
      <c r="K208" s="396"/>
      <c r="L208" s="396"/>
      <c r="M208" s="396"/>
      <c r="N208" s="396"/>
      <c r="O208" s="393"/>
      <c r="P208" s="397"/>
      <c r="Q208" s="397"/>
      <c r="R208" s="413"/>
      <c r="S208" s="393"/>
      <c r="T208" s="393"/>
      <c r="U208" s="393"/>
      <c r="V208" s="393"/>
      <c r="X208" s="398"/>
    </row>
    <row r="209" spans="1:24" s="13" customFormat="1" ht="12.75">
      <c r="A209" s="393"/>
      <c r="B209" s="393"/>
      <c r="C209" s="393"/>
      <c r="D209" s="393"/>
      <c r="E209" s="396"/>
      <c r="F209" s="396"/>
      <c r="G209" s="396"/>
      <c r="H209" s="396"/>
      <c r="I209" s="396"/>
      <c r="J209" s="396"/>
      <c r="K209" s="396"/>
      <c r="L209" s="396"/>
      <c r="M209" s="396"/>
      <c r="N209" s="396"/>
      <c r="O209" s="393"/>
      <c r="P209" s="397"/>
      <c r="Q209" s="397"/>
      <c r="R209" s="413"/>
      <c r="S209" s="393"/>
      <c r="T209" s="393"/>
      <c r="U209" s="393"/>
      <c r="V209" s="393"/>
      <c r="X209" s="398"/>
    </row>
  </sheetData>
  <mergeCells count="97">
    <mergeCell ref="S130:U130"/>
    <mergeCell ref="S131:U131"/>
    <mergeCell ref="S132:U132"/>
    <mergeCell ref="B133:D133"/>
    <mergeCell ref="F134:G134"/>
    <mergeCell ref="L134:N134"/>
    <mergeCell ref="P134:Q134"/>
    <mergeCell ref="S122:U122"/>
    <mergeCell ref="S124:U124"/>
    <mergeCell ref="S125:U125"/>
    <mergeCell ref="S126:U126"/>
    <mergeCell ref="S127:U127"/>
    <mergeCell ref="S129:U129"/>
    <mergeCell ref="S113:U113"/>
    <mergeCell ref="S114:U114"/>
    <mergeCell ref="S116:U116"/>
    <mergeCell ref="S117:U117"/>
    <mergeCell ref="S118:U118"/>
    <mergeCell ref="S120:U120"/>
    <mergeCell ref="S105:U105"/>
    <mergeCell ref="S106:U106"/>
    <mergeCell ref="S108:U108"/>
    <mergeCell ref="S109:U109"/>
    <mergeCell ref="S110:U110"/>
    <mergeCell ref="S112:U112"/>
    <mergeCell ref="S95:U95"/>
    <mergeCell ref="S97:U97"/>
    <mergeCell ref="S98:U98"/>
    <mergeCell ref="S99:U99"/>
    <mergeCell ref="S101:U101"/>
    <mergeCell ref="S104:U104"/>
    <mergeCell ref="S88:U88"/>
    <mergeCell ref="S89:U89"/>
    <mergeCell ref="S91:U91"/>
    <mergeCell ref="S92:U92"/>
    <mergeCell ref="S93:U93"/>
    <mergeCell ref="S94:U94"/>
    <mergeCell ref="S77:U77"/>
    <mergeCell ref="S79:U79"/>
    <mergeCell ref="S80:U80"/>
    <mergeCell ref="S81:U81"/>
    <mergeCell ref="B82:D82"/>
    <mergeCell ref="S87:U87"/>
    <mergeCell ref="S69:U69"/>
    <mergeCell ref="S70:U70"/>
    <mergeCell ref="S71:U71"/>
    <mergeCell ref="S73:U73"/>
    <mergeCell ref="S74:U74"/>
    <mergeCell ref="S75:U75"/>
    <mergeCell ref="S60:U60"/>
    <mergeCell ref="S61:U61"/>
    <mergeCell ref="S63:U63"/>
    <mergeCell ref="S65:U65"/>
    <mergeCell ref="S66:U66"/>
    <mergeCell ref="S67:U67"/>
    <mergeCell ref="S53:U53"/>
    <mergeCell ref="S54:U54"/>
    <mergeCell ref="S55:U55"/>
    <mergeCell ref="S56:U56"/>
    <mergeCell ref="S58:U58"/>
    <mergeCell ref="S59:U59"/>
    <mergeCell ref="S44:U44"/>
    <mergeCell ref="S45:U45"/>
    <mergeCell ref="S46:U46"/>
    <mergeCell ref="S48:U48"/>
    <mergeCell ref="S51:U51"/>
    <mergeCell ref="S52:U52"/>
    <mergeCell ref="S36:U36"/>
    <mergeCell ref="S37:U37"/>
    <mergeCell ref="S38:U38"/>
    <mergeCell ref="S40:U40"/>
    <mergeCell ref="S42:U42"/>
    <mergeCell ref="S43:U43"/>
    <mergeCell ref="S23:U23"/>
    <mergeCell ref="S25:U25"/>
    <mergeCell ref="S26:U26"/>
    <mergeCell ref="S27:U27"/>
    <mergeCell ref="S28:U28"/>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3:G133">
    <cfRule type="cellIs" dxfId="85" priority="47" stopIfTrue="1" operator="notEqual">
      <formula>0</formula>
    </cfRule>
  </conditionalFormatting>
  <conditionalFormatting sqref="B133">
    <cfRule type="cellIs" dxfId="82" priority="34" operator="equal">
      <formula>0</formula>
    </cfRule>
    <cfRule type="cellIs" dxfId="83" priority="46" stopIfTrue="1" operator="notEqual">
      <formula>0</formula>
    </cfRule>
  </conditionalFormatting>
  <conditionalFormatting sqref="G2">
    <cfRule type="cellIs" dxfId="79" priority="6" stopIfTrue="1" operator="notEqual">
      <formula>0</formula>
    </cfRule>
    <cfRule type="cellIs" dxfId="78" priority="7" stopIfTrue="1" operator="equal">
      <formula>0</formula>
    </cfRule>
    <cfRule type="cellIs" dxfId="77" priority="8" stopIfTrue="1" operator="equal">
      <formula>0</formula>
    </cfRule>
    <cfRule type="cellIs" dxfId="76" priority="45" operator="equal">
      <formula>0</formula>
    </cfRule>
  </conditionalFormatting>
  <conditionalFormatting sqref="I2">
    <cfRule type="cellIs" dxfId="71" priority="44" operator="equal">
      <formula>0</formula>
    </cfRule>
  </conditionalFormatting>
  <conditionalFormatting sqref="F137:G138">
    <cfRule type="cellIs" dxfId="69" priority="42" stopIfTrue="1" operator="equal">
      <formula>"НЕРАВНЕНИЕ!"</formula>
    </cfRule>
    <cfRule type="cellIs" priority="43" stopIfTrue="1" operator="equal">
      <formula>"НЕРАВНЕНИЕ!"</formula>
    </cfRule>
  </conditionalFormatting>
  <conditionalFormatting sqref="I137:J138 N137:N138">
    <cfRule type="cellIs" dxfId="67" priority="41" stopIfTrue="1" operator="equal">
      <formula>"НЕРАВНЕНИЕ!"</formula>
    </cfRule>
  </conditionalFormatting>
  <conditionalFormatting sqref="L137:M138">
    <cfRule type="cellIs" dxfId="65" priority="40" stopIfTrue="1" operator="equal">
      <formula>"НЕРАВНЕНИЕ!"</formula>
    </cfRule>
  </conditionalFormatting>
  <conditionalFormatting sqref="F140:G141">
    <cfRule type="cellIs" dxfId="63" priority="38" stopIfTrue="1" operator="equal">
      <formula>"НЕРАВНЕНИЕ !"</formula>
    </cfRule>
    <cfRule type="cellIs" priority="39" stopIfTrue="1" operator="equal">
      <formula>"НЕРАВНЕНИЕ !"</formula>
    </cfRule>
  </conditionalFormatting>
  <conditionalFormatting sqref="I140:J141 N140:N141">
    <cfRule type="cellIs" dxfId="61" priority="37" stopIfTrue="1" operator="equal">
      <formula>"НЕРАВНЕНИЕ !"</formula>
    </cfRule>
  </conditionalFormatting>
  <conditionalFormatting sqref="L140:M141">
    <cfRule type="cellIs" dxfId="59" priority="36" stopIfTrue="1" operator="equal">
      <formula>"НЕРАВНЕНИЕ !"</formula>
    </cfRule>
  </conditionalFormatting>
  <conditionalFormatting sqref="I140:J141 L140:L141 N140:N141 F140:G141">
    <cfRule type="cellIs" dxfId="57" priority="35" operator="notEqual">
      <formula>0</formula>
    </cfRule>
  </conditionalFormatting>
  <conditionalFormatting sqref="I133:J133">
    <cfRule type="cellIs" dxfId="55" priority="33" stopIfTrue="1" operator="notEqual">
      <formula>0</formula>
    </cfRule>
  </conditionalFormatting>
  <conditionalFormatting sqref="L82">
    <cfRule type="cellIs" dxfId="53" priority="28" stopIfTrue="1" operator="notEqual">
      <formula>0</formula>
    </cfRule>
  </conditionalFormatting>
  <conditionalFormatting sqref="N82">
    <cfRule type="cellIs" dxfId="51" priority="27" stopIfTrue="1" operator="notEqual">
      <formula>0</formula>
    </cfRule>
  </conditionalFormatting>
  <conditionalFormatting sqref="L133">
    <cfRule type="cellIs" dxfId="49" priority="32" stopIfTrue="1" operator="notEqual">
      <formula>0</formula>
    </cfRule>
  </conditionalFormatting>
  <conditionalFormatting sqref="N133">
    <cfRule type="cellIs" dxfId="47" priority="31" stopIfTrue="1" operator="notEqual">
      <formula>0</formula>
    </cfRule>
  </conditionalFormatting>
  <conditionalFormatting sqref="F82:H82">
    <cfRule type="cellIs" dxfId="45" priority="30" stopIfTrue="1" operator="notEqual">
      <formula>0</formula>
    </cfRule>
  </conditionalFormatting>
  <conditionalFormatting sqref="I82:J82">
    <cfRule type="cellIs" dxfId="43" priority="29" stopIfTrue="1" operator="notEqual">
      <formula>0</formula>
    </cfRule>
  </conditionalFormatting>
  <conditionalFormatting sqref="B82">
    <cfRule type="cellIs" dxfId="41" priority="25" operator="equal">
      <formula>0</formula>
    </cfRule>
    <cfRule type="cellIs" dxfId="40" priority="26" stopIfTrue="1" operator="notEqual">
      <formula>0</formula>
    </cfRule>
  </conditionalFormatting>
  <conditionalFormatting sqref="P133:Q133">
    <cfRule type="cellIs" dxfId="37" priority="24" stopIfTrue="1" operator="notEqual">
      <formula>0</formula>
    </cfRule>
  </conditionalFormatting>
  <conditionalFormatting sqref="P137:Q138">
    <cfRule type="cellIs" dxfId="35" priority="22" stopIfTrue="1" operator="equal">
      <formula>"НЕРАВНЕНИЕ!"</formula>
    </cfRule>
    <cfRule type="cellIs" priority="23" stopIfTrue="1" operator="equal">
      <formula>"НЕРАВНЕНИЕ!"</formula>
    </cfRule>
  </conditionalFormatting>
  <conditionalFormatting sqref="P140:Q141">
    <cfRule type="cellIs" dxfId="33" priority="20" stopIfTrue="1" operator="equal">
      <formula>"НЕРАВНЕНИЕ !"</formula>
    </cfRule>
    <cfRule type="cellIs" priority="21" stopIfTrue="1" operator="equal">
      <formula>"НЕРАВНЕНИЕ !"</formula>
    </cfRule>
  </conditionalFormatting>
  <conditionalFormatting sqref="P140:Q141">
    <cfRule type="cellIs" dxfId="31" priority="19" operator="notEqual">
      <formula>0</formula>
    </cfRule>
  </conditionalFormatting>
  <conditionalFormatting sqref="P2">
    <cfRule type="cellIs" dxfId="29" priority="14" stopIfTrue="1" operator="equal">
      <formula>98</formula>
    </cfRule>
    <cfRule type="cellIs" dxfId="28" priority="15" stopIfTrue="1" operator="equal">
      <formula>96</formula>
    </cfRule>
    <cfRule type="cellIs" dxfId="27" priority="16" stopIfTrue="1" operator="equal">
      <formula>42</formula>
    </cfRule>
    <cfRule type="cellIs" dxfId="26" priority="17" stopIfTrue="1" operator="equal">
      <formula>97</formula>
    </cfRule>
    <cfRule type="cellIs" dxfId="25" priority="18" stopIfTrue="1" operator="equal">
      <formula>33</formula>
    </cfRule>
  </conditionalFormatting>
  <conditionalFormatting sqref="Q2">
    <cfRule type="cellIs" dxfId="19" priority="9" stopIfTrue="1" operator="equal">
      <formula>"Чужди средства"</formula>
    </cfRule>
    <cfRule type="cellIs" dxfId="18" priority="10" stopIfTrue="1" operator="equal">
      <formula>"СЕС - ДМП"</formula>
    </cfRule>
    <cfRule type="cellIs" dxfId="17" priority="11" stopIfTrue="1" operator="equal">
      <formula>"СЕС - РА"</formula>
    </cfRule>
    <cfRule type="cellIs" dxfId="16" priority="12" stopIfTrue="1" operator="equal">
      <formula>"СЕС - ДЕС"</formula>
    </cfRule>
    <cfRule type="cellIs" dxfId="15" priority="13" stopIfTrue="1" operator="equal">
      <formula>"СЕС - КСФ"</formula>
    </cfRule>
  </conditionalFormatting>
  <conditionalFormatting sqref="P82:Q82">
    <cfRule type="cellIs" dxfId="9" priority="5" stopIfTrue="1" operator="notEqual">
      <formula>0</formula>
    </cfRule>
  </conditionalFormatting>
  <conditionalFormatting sqref="T2:U2">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2">
    <dataValidation operator="greaterThan" allowBlank="1" showInputMessage="1" showErrorMessage="1" sqref="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dataValidation type="whole" allowBlank="1" showInputMessage="1" showErrorMessage="1" error="въведете цяло число" sqref="L11:L133 JH11:JH133 TD11:TD133 ACZ11:ACZ133 AMV11:AMV133 AWR11:AWR133 BGN11:BGN133 BQJ11:BQJ133 CAF11:CAF133 CKB11:CKB133 CTX11:CTX133 DDT11:DDT133 DNP11:DNP133 DXL11:DXL133 EHH11:EHH133 ERD11:ERD133 FAZ11:FAZ133 FKV11:FKV133 FUR11:FUR133 GEN11:GEN133 GOJ11:GOJ133 GYF11:GYF133 HIB11:HIB133 HRX11:HRX133 IBT11:IBT133 ILP11:ILP133 IVL11:IVL133 JFH11:JFH133 JPD11:JPD133 JYZ11:JYZ133 KIV11:KIV133 KSR11:KSR133 LCN11:LCN133 LMJ11:LMJ133 LWF11:LWF133 MGB11:MGB133 MPX11:MPX133 MZT11:MZT133 NJP11:NJP133 NTL11:NTL133 ODH11:ODH133 OND11:OND133 OWZ11:OWZ133 PGV11:PGV133 PQR11:PQR133 QAN11:QAN133 QKJ11:QKJ133 QUF11:QUF133 REB11:REB133 RNX11:RNX133 RXT11:RXT133 SHP11:SHP133 SRL11:SRL133 TBH11:TBH133 TLD11:TLD133 TUZ11:TUZ133 UEV11:UEV133 UOR11:UOR133 UYN11:UYN133 VIJ11:VIJ133 VSF11:VSF133 WCB11:WCB133 WLX11:WLX133 WVT11:WVT133 L65547:L65669 JH65547:JH65669 TD65547:TD65669 ACZ65547:ACZ65669 AMV65547:AMV65669 AWR65547:AWR65669 BGN65547:BGN65669 BQJ65547:BQJ65669 CAF65547:CAF65669 CKB65547:CKB65669 CTX65547:CTX65669 DDT65547:DDT65669 DNP65547:DNP65669 DXL65547:DXL65669 EHH65547:EHH65669 ERD65547:ERD65669 FAZ65547:FAZ65669 FKV65547:FKV65669 FUR65547:FUR65669 GEN65547:GEN65669 GOJ65547:GOJ65669 GYF65547:GYF65669 HIB65547:HIB65669 HRX65547:HRX65669 IBT65547:IBT65669 ILP65547:ILP65669 IVL65547:IVL65669 JFH65547:JFH65669 JPD65547:JPD65669 JYZ65547:JYZ65669 KIV65547:KIV65669 KSR65547:KSR65669 LCN65547:LCN65669 LMJ65547:LMJ65669 LWF65547:LWF65669 MGB65547:MGB65669 MPX65547:MPX65669 MZT65547:MZT65669 NJP65547:NJP65669 NTL65547:NTL65669 ODH65547:ODH65669 OND65547:OND65669 OWZ65547:OWZ65669 PGV65547:PGV65669 PQR65547:PQR65669 QAN65547:QAN65669 QKJ65547:QKJ65669 QUF65547:QUF65669 REB65547:REB65669 RNX65547:RNX65669 RXT65547:RXT65669 SHP65547:SHP65669 SRL65547:SRL65669 TBH65547:TBH65669 TLD65547:TLD65669 TUZ65547:TUZ65669 UEV65547:UEV65669 UOR65547:UOR65669 UYN65547:UYN65669 VIJ65547:VIJ65669 VSF65547:VSF65669 WCB65547:WCB65669 WLX65547:WLX65669 WVT65547:WVT65669 L131083:L131205 JH131083:JH131205 TD131083:TD131205 ACZ131083:ACZ131205 AMV131083:AMV131205 AWR131083:AWR131205 BGN131083:BGN131205 BQJ131083:BQJ131205 CAF131083:CAF131205 CKB131083:CKB131205 CTX131083:CTX131205 DDT131083:DDT131205 DNP131083:DNP131205 DXL131083:DXL131205 EHH131083:EHH131205 ERD131083:ERD131205 FAZ131083:FAZ131205 FKV131083:FKV131205 FUR131083:FUR131205 GEN131083:GEN131205 GOJ131083:GOJ131205 GYF131083:GYF131205 HIB131083:HIB131205 HRX131083:HRX131205 IBT131083:IBT131205 ILP131083:ILP131205 IVL131083:IVL131205 JFH131083:JFH131205 JPD131083:JPD131205 JYZ131083:JYZ131205 KIV131083:KIV131205 KSR131083:KSR131205 LCN131083:LCN131205 LMJ131083:LMJ131205 LWF131083:LWF131205 MGB131083:MGB131205 MPX131083:MPX131205 MZT131083:MZT131205 NJP131083:NJP131205 NTL131083:NTL131205 ODH131083:ODH131205 OND131083:OND131205 OWZ131083:OWZ131205 PGV131083:PGV131205 PQR131083:PQR131205 QAN131083:QAN131205 QKJ131083:QKJ131205 QUF131083:QUF131205 REB131083:REB131205 RNX131083:RNX131205 RXT131083:RXT131205 SHP131083:SHP131205 SRL131083:SRL131205 TBH131083:TBH131205 TLD131083:TLD131205 TUZ131083:TUZ131205 UEV131083:UEV131205 UOR131083:UOR131205 UYN131083:UYN131205 VIJ131083:VIJ131205 VSF131083:VSF131205 WCB131083:WCB131205 WLX131083:WLX131205 WVT131083:WVT131205 L196619:L196741 JH196619:JH196741 TD196619:TD196741 ACZ196619:ACZ196741 AMV196619:AMV196741 AWR196619:AWR196741 BGN196619:BGN196741 BQJ196619:BQJ196741 CAF196619:CAF196741 CKB196619:CKB196741 CTX196619:CTX196741 DDT196619:DDT196741 DNP196619:DNP196741 DXL196619:DXL196741 EHH196619:EHH196741 ERD196619:ERD196741 FAZ196619:FAZ196741 FKV196619:FKV196741 FUR196619:FUR196741 GEN196619:GEN196741 GOJ196619:GOJ196741 GYF196619:GYF196741 HIB196619:HIB196741 HRX196619:HRX196741 IBT196619:IBT196741 ILP196619:ILP196741 IVL196619:IVL196741 JFH196619:JFH196741 JPD196619:JPD196741 JYZ196619:JYZ196741 KIV196619:KIV196741 KSR196619:KSR196741 LCN196619:LCN196741 LMJ196619:LMJ196741 LWF196619:LWF196741 MGB196619:MGB196741 MPX196619:MPX196741 MZT196619:MZT196741 NJP196619:NJP196741 NTL196619:NTL196741 ODH196619:ODH196741 OND196619:OND196741 OWZ196619:OWZ196741 PGV196619:PGV196741 PQR196619:PQR196741 QAN196619:QAN196741 QKJ196619:QKJ196741 QUF196619:QUF196741 REB196619:REB196741 RNX196619:RNX196741 RXT196619:RXT196741 SHP196619:SHP196741 SRL196619:SRL196741 TBH196619:TBH196741 TLD196619:TLD196741 TUZ196619:TUZ196741 UEV196619:UEV196741 UOR196619:UOR196741 UYN196619:UYN196741 VIJ196619:VIJ196741 VSF196619:VSF196741 WCB196619:WCB196741 WLX196619:WLX196741 WVT196619:WVT196741 L262155:L262277 JH262155:JH262277 TD262155:TD262277 ACZ262155:ACZ262277 AMV262155:AMV262277 AWR262155:AWR262277 BGN262155:BGN262277 BQJ262155:BQJ262277 CAF262155:CAF262277 CKB262155:CKB262277 CTX262155:CTX262277 DDT262155:DDT262277 DNP262155:DNP262277 DXL262155:DXL262277 EHH262155:EHH262277 ERD262155:ERD262277 FAZ262155:FAZ262277 FKV262155:FKV262277 FUR262155:FUR262277 GEN262155:GEN262277 GOJ262155:GOJ262277 GYF262155:GYF262277 HIB262155:HIB262277 HRX262155:HRX262277 IBT262155:IBT262277 ILP262155:ILP262277 IVL262155:IVL262277 JFH262155:JFH262277 JPD262155:JPD262277 JYZ262155:JYZ262277 KIV262155:KIV262277 KSR262155:KSR262277 LCN262155:LCN262277 LMJ262155:LMJ262277 LWF262155:LWF262277 MGB262155:MGB262277 MPX262155:MPX262277 MZT262155:MZT262277 NJP262155:NJP262277 NTL262155:NTL262277 ODH262155:ODH262277 OND262155:OND262277 OWZ262155:OWZ262277 PGV262155:PGV262277 PQR262155:PQR262277 QAN262155:QAN262277 QKJ262155:QKJ262277 QUF262155:QUF262277 REB262155:REB262277 RNX262155:RNX262277 RXT262155:RXT262277 SHP262155:SHP262277 SRL262155:SRL262277 TBH262155:TBH262277 TLD262155:TLD262277 TUZ262155:TUZ262277 UEV262155:UEV262277 UOR262155:UOR262277 UYN262155:UYN262277 VIJ262155:VIJ262277 VSF262155:VSF262277 WCB262155:WCB262277 WLX262155:WLX262277 WVT262155:WVT262277 L327691:L327813 JH327691:JH327813 TD327691:TD327813 ACZ327691:ACZ327813 AMV327691:AMV327813 AWR327691:AWR327813 BGN327691:BGN327813 BQJ327691:BQJ327813 CAF327691:CAF327813 CKB327691:CKB327813 CTX327691:CTX327813 DDT327691:DDT327813 DNP327691:DNP327813 DXL327691:DXL327813 EHH327691:EHH327813 ERD327691:ERD327813 FAZ327691:FAZ327813 FKV327691:FKV327813 FUR327691:FUR327813 GEN327691:GEN327813 GOJ327691:GOJ327813 GYF327691:GYF327813 HIB327691:HIB327813 HRX327691:HRX327813 IBT327691:IBT327813 ILP327691:ILP327813 IVL327691:IVL327813 JFH327691:JFH327813 JPD327691:JPD327813 JYZ327691:JYZ327813 KIV327691:KIV327813 KSR327691:KSR327813 LCN327691:LCN327813 LMJ327691:LMJ327813 LWF327691:LWF327813 MGB327691:MGB327813 MPX327691:MPX327813 MZT327691:MZT327813 NJP327691:NJP327813 NTL327691:NTL327813 ODH327691:ODH327813 OND327691:OND327813 OWZ327691:OWZ327813 PGV327691:PGV327813 PQR327691:PQR327813 QAN327691:QAN327813 QKJ327691:QKJ327813 QUF327691:QUF327813 REB327691:REB327813 RNX327691:RNX327813 RXT327691:RXT327813 SHP327691:SHP327813 SRL327691:SRL327813 TBH327691:TBH327813 TLD327691:TLD327813 TUZ327691:TUZ327813 UEV327691:UEV327813 UOR327691:UOR327813 UYN327691:UYN327813 VIJ327691:VIJ327813 VSF327691:VSF327813 WCB327691:WCB327813 WLX327691:WLX327813 WVT327691:WVT327813 L393227:L393349 JH393227:JH393349 TD393227:TD393349 ACZ393227:ACZ393349 AMV393227:AMV393349 AWR393227:AWR393349 BGN393227:BGN393349 BQJ393227:BQJ393349 CAF393227:CAF393349 CKB393227:CKB393349 CTX393227:CTX393349 DDT393227:DDT393349 DNP393227:DNP393349 DXL393227:DXL393349 EHH393227:EHH393349 ERD393227:ERD393349 FAZ393227:FAZ393349 FKV393227:FKV393349 FUR393227:FUR393349 GEN393227:GEN393349 GOJ393227:GOJ393349 GYF393227:GYF393349 HIB393227:HIB393349 HRX393227:HRX393349 IBT393227:IBT393349 ILP393227:ILP393349 IVL393227:IVL393349 JFH393227:JFH393349 JPD393227:JPD393349 JYZ393227:JYZ393349 KIV393227:KIV393349 KSR393227:KSR393349 LCN393227:LCN393349 LMJ393227:LMJ393349 LWF393227:LWF393349 MGB393227:MGB393349 MPX393227:MPX393349 MZT393227:MZT393349 NJP393227:NJP393349 NTL393227:NTL393349 ODH393227:ODH393349 OND393227:OND393349 OWZ393227:OWZ393349 PGV393227:PGV393349 PQR393227:PQR393349 QAN393227:QAN393349 QKJ393227:QKJ393349 QUF393227:QUF393349 REB393227:REB393349 RNX393227:RNX393349 RXT393227:RXT393349 SHP393227:SHP393349 SRL393227:SRL393349 TBH393227:TBH393349 TLD393227:TLD393349 TUZ393227:TUZ393349 UEV393227:UEV393349 UOR393227:UOR393349 UYN393227:UYN393349 VIJ393227:VIJ393349 VSF393227:VSF393349 WCB393227:WCB393349 WLX393227:WLX393349 WVT393227:WVT393349 L458763:L458885 JH458763:JH458885 TD458763:TD458885 ACZ458763:ACZ458885 AMV458763:AMV458885 AWR458763:AWR458885 BGN458763:BGN458885 BQJ458763:BQJ458885 CAF458763:CAF458885 CKB458763:CKB458885 CTX458763:CTX458885 DDT458763:DDT458885 DNP458763:DNP458885 DXL458763:DXL458885 EHH458763:EHH458885 ERD458763:ERD458885 FAZ458763:FAZ458885 FKV458763:FKV458885 FUR458763:FUR458885 GEN458763:GEN458885 GOJ458763:GOJ458885 GYF458763:GYF458885 HIB458763:HIB458885 HRX458763:HRX458885 IBT458763:IBT458885 ILP458763:ILP458885 IVL458763:IVL458885 JFH458763:JFH458885 JPD458763:JPD458885 JYZ458763:JYZ458885 KIV458763:KIV458885 KSR458763:KSR458885 LCN458763:LCN458885 LMJ458763:LMJ458885 LWF458763:LWF458885 MGB458763:MGB458885 MPX458763:MPX458885 MZT458763:MZT458885 NJP458763:NJP458885 NTL458763:NTL458885 ODH458763:ODH458885 OND458763:OND458885 OWZ458763:OWZ458885 PGV458763:PGV458885 PQR458763:PQR458885 QAN458763:QAN458885 QKJ458763:QKJ458885 QUF458763:QUF458885 REB458763:REB458885 RNX458763:RNX458885 RXT458763:RXT458885 SHP458763:SHP458885 SRL458763:SRL458885 TBH458763:TBH458885 TLD458763:TLD458885 TUZ458763:TUZ458885 UEV458763:UEV458885 UOR458763:UOR458885 UYN458763:UYN458885 VIJ458763:VIJ458885 VSF458763:VSF458885 WCB458763:WCB458885 WLX458763:WLX458885 WVT458763:WVT458885 L524299:L524421 JH524299:JH524421 TD524299:TD524421 ACZ524299:ACZ524421 AMV524299:AMV524421 AWR524299:AWR524421 BGN524299:BGN524421 BQJ524299:BQJ524421 CAF524299:CAF524421 CKB524299:CKB524421 CTX524299:CTX524421 DDT524299:DDT524421 DNP524299:DNP524421 DXL524299:DXL524421 EHH524299:EHH524421 ERD524299:ERD524421 FAZ524299:FAZ524421 FKV524299:FKV524421 FUR524299:FUR524421 GEN524299:GEN524421 GOJ524299:GOJ524421 GYF524299:GYF524421 HIB524299:HIB524421 HRX524299:HRX524421 IBT524299:IBT524421 ILP524299:ILP524421 IVL524299:IVL524421 JFH524299:JFH524421 JPD524299:JPD524421 JYZ524299:JYZ524421 KIV524299:KIV524421 KSR524299:KSR524421 LCN524299:LCN524421 LMJ524299:LMJ524421 LWF524299:LWF524421 MGB524299:MGB524421 MPX524299:MPX524421 MZT524299:MZT524421 NJP524299:NJP524421 NTL524299:NTL524421 ODH524299:ODH524421 OND524299:OND524421 OWZ524299:OWZ524421 PGV524299:PGV524421 PQR524299:PQR524421 QAN524299:QAN524421 QKJ524299:QKJ524421 QUF524299:QUF524421 REB524299:REB524421 RNX524299:RNX524421 RXT524299:RXT524421 SHP524299:SHP524421 SRL524299:SRL524421 TBH524299:TBH524421 TLD524299:TLD524421 TUZ524299:TUZ524421 UEV524299:UEV524421 UOR524299:UOR524421 UYN524299:UYN524421 VIJ524299:VIJ524421 VSF524299:VSF524421 WCB524299:WCB524421 WLX524299:WLX524421 WVT524299:WVT524421 L589835:L589957 JH589835:JH589957 TD589835:TD589957 ACZ589835:ACZ589957 AMV589835:AMV589957 AWR589835:AWR589957 BGN589835:BGN589957 BQJ589835:BQJ589957 CAF589835:CAF589957 CKB589835:CKB589957 CTX589835:CTX589957 DDT589835:DDT589957 DNP589835:DNP589957 DXL589835:DXL589957 EHH589835:EHH589957 ERD589835:ERD589957 FAZ589835:FAZ589957 FKV589835:FKV589957 FUR589835:FUR589957 GEN589835:GEN589957 GOJ589835:GOJ589957 GYF589835:GYF589957 HIB589835:HIB589957 HRX589835:HRX589957 IBT589835:IBT589957 ILP589835:ILP589957 IVL589835:IVL589957 JFH589835:JFH589957 JPD589835:JPD589957 JYZ589835:JYZ589957 KIV589835:KIV589957 KSR589835:KSR589957 LCN589835:LCN589957 LMJ589835:LMJ589957 LWF589835:LWF589957 MGB589835:MGB589957 MPX589835:MPX589957 MZT589835:MZT589957 NJP589835:NJP589957 NTL589835:NTL589957 ODH589835:ODH589957 OND589835:OND589957 OWZ589835:OWZ589957 PGV589835:PGV589957 PQR589835:PQR589957 QAN589835:QAN589957 QKJ589835:QKJ589957 QUF589835:QUF589957 REB589835:REB589957 RNX589835:RNX589957 RXT589835:RXT589957 SHP589835:SHP589957 SRL589835:SRL589957 TBH589835:TBH589957 TLD589835:TLD589957 TUZ589835:TUZ589957 UEV589835:UEV589957 UOR589835:UOR589957 UYN589835:UYN589957 VIJ589835:VIJ589957 VSF589835:VSF589957 WCB589835:WCB589957 WLX589835:WLX589957 WVT589835:WVT589957 L655371:L655493 JH655371:JH655493 TD655371:TD655493 ACZ655371:ACZ655493 AMV655371:AMV655493 AWR655371:AWR655493 BGN655371:BGN655493 BQJ655371:BQJ655493 CAF655371:CAF655493 CKB655371:CKB655493 CTX655371:CTX655493 DDT655371:DDT655493 DNP655371:DNP655493 DXL655371:DXL655493 EHH655371:EHH655493 ERD655371:ERD655493 FAZ655371:FAZ655493 FKV655371:FKV655493 FUR655371:FUR655493 GEN655371:GEN655493 GOJ655371:GOJ655493 GYF655371:GYF655493 HIB655371:HIB655493 HRX655371:HRX655493 IBT655371:IBT655493 ILP655371:ILP655493 IVL655371:IVL655493 JFH655371:JFH655493 JPD655371:JPD655493 JYZ655371:JYZ655493 KIV655371:KIV655493 KSR655371:KSR655493 LCN655371:LCN655493 LMJ655371:LMJ655493 LWF655371:LWF655493 MGB655371:MGB655493 MPX655371:MPX655493 MZT655371:MZT655493 NJP655371:NJP655493 NTL655371:NTL655493 ODH655371:ODH655493 OND655371:OND655493 OWZ655371:OWZ655493 PGV655371:PGV655493 PQR655371:PQR655493 QAN655371:QAN655493 QKJ655371:QKJ655493 QUF655371:QUF655493 REB655371:REB655493 RNX655371:RNX655493 RXT655371:RXT655493 SHP655371:SHP655493 SRL655371:SRL655493 TBH655371:TBH655493 TLD655371:TLD655493 TUZ655371:TUZ655493 UEV655371:UEV655493 UOR655371:UOR655493 UYN655371:UYN655493 VIJ655371:VIJ655493 VSF655371:VSF655493 WCB655371:WCB655493 WLX655371:WLX655493 WVT655371:WVT655493 L720907:L721029 JH720907:JH721029 TD720907:TD721029 ACZ720907:ACZ721029 AMV720907:AMV721029 AWR720907:AWR721029 BGN720907:BGN721029 BQJ720907:BQJ721029 CAF720907:CAF721029 CKB720907:CKB721029 CTX720907:CTX721029 DDT720907:DDT721029 DNP720907:DNP721029 DXL720907:DXL721029 EHH720907:EHH721029 ERD720907:ERD721029 FAZ720907:FAZ721029 FKV720907:FKV721029 FUR720907:FUR721029 GEN720907:GEN721029 GOJ720907:GOJ721029 GYF720907:GYF721029 HIB720907:HIB721029 HRX720907:HRX721029 IBT720907:IBT721029 ILP720907:ILP721029 IVL720907:IVL721029 JFH720907:JFH721029 JPD720907:JPD721029 JYZ720907:JYZ721029 KIV720907:KIV721029 KSR720907:KSR721029 LCN720907:LCN721029 LMJ720907:LMJ721029 LWF720907:LWF721029 MGB720907:MGB721029 MPX720907:MPX721029 MZT720907:MZT721029 NJP720907:NJP721029 NTL720907:NTL721029 ODH720907:ODH721029 OND720907:OND721029 OWZ720907:OWZ721029 PGV720907:PGV721029 PQR720907:PQR721029 QAN720907:QAN721029 QKJ720907:QKJ721029 QUF720907:QUF721029 REB720907:REB721029 RNX720907:RNX721029 RXT720907:RXT721029 SHP720907:SHP721029 SRL720907:SRL721029 TBH720907:TBH721029 TLD720907:TLD721029 TUZ720907:TUZ721029 UEV720907:UEV721029 UOR720907:UOR721029 UYN720907:UYN721029 VIJ720907:VIJ721029 VSF720907:VSF721029 WCB720907:WCB721029 WLX720907:WLX721029 WVT720907:WVT721029 L786443:L786565 JH786443:JH786565 TD786443:TD786565 ACZ786443:ACZ786565 AMV786443:AMV786565 AWR786443:AWR786565 BGN786443:BGN786565 BQJ786443:BQJ786565 CAF786443:CAF786565 CKB786443:CKB786565 CTX786443:CTX786565 DDT786443:DDT786565 DNP786443:DNP786565 DXL786443:DXL786565 EHH786443:EHH786565 ERD786443:ERD786565 FAZ786443:FAZ786565 FKV786443:FKV786565 FUR786443:FUR786565 GEN786443:GEN786565 GOJ786443:GOJ786565 GYF786443:GYF786565 HIB786443:HIB786565 HRX786443:HRX786565 IBT786443:IBT786565 ILP786443:ILP786565 IVL786443:IVL786565 JFH786443:JFH786565 JPD786443:JPD786565 JYZ786443:JYZ786565 KIV786443:KIV786565 KSR786443:KSR786565 LCN786443:LCN786565 LMJ786443:LMJ786565 LWF786443:LWF786565 MGB786443:MGB786565 MPX786443:MPX786565 MZT786443:MZT786565 NJP786443:NJP786565 NTL786443:NTL786565 ODH786443:ODH786565 OND786443:OND786565 OWZ786443:OWZ786565 PGV786443:PGV786565 PQR786443:PQR786565 QAN786443:QAN786565 QKJ786443:QKJ786565 QUF786443:QUF786565 REB786443:REB786565 RNX786443:RNX786565 RXT786443:RXT786565 SHP786443:SHP786565 SRL786443:SRL786565 TBH786443:TBH786565 TLD786443:TLD786565 TUZ786443:TUZ786565 UEV786443:UEV786565 UOR786443:UOR786565 UYN786443:UYN786565 VIJ786443:VIJ786565 VSF786443:VSF786565 WCB786443:WCB786565 WLX786443:WLX786565 WVT786443:WVT786565 L851979:L852101 JH851979:JH852101 TD851979:TD852101 ACZ851979:ACZ852101 AMV851979:AMV852101 AWR851979:AWR852101 BGN851979:BGN852101 BQJ851979:BQJ852101 CAF851979:CAF852101 CKB851979:CKB852101 CTX851979:CTX852101 DDT851979:DDT852101 DNP851979:DNP852101 DXL851979:DXL852101 EHH851979:EHH852101 ERD851979:ERD852101 FAZ851979:FAZ852101 FKV851979:FKV852101 FUR851979:FUR852101 GEN851979:GEN852101 GOJ851979:GOJ852101 GYF851979:GYF852101 HIB851979:HIB852101 HRX851979:HRX852101 IBT851979:IBT852101 ILP851979:ILP852101 IVL851979:IVL852101 JFH851979:JFH852101 JPD851979:JPD852101 JYZ851979:JYZ852101 KIV851979:KIV852101 KSR851979:KSR852101 LCN851979:LCN852101 LMJ851979:LMJ852101 LWF851979:LWF852101 MGB851979:MGB852101 MPX851979:MPX852101 MZT851979:MZT852101 NJP851979:NJP852101 NTL851979:NTL852101 ODH851979:ODH852101 OND851979:OND852101 OWZ851979:OWZ852101 PGV851979:PGV852101 PQR851979:PQR852101 QAN851979:QAN852101 QKJ851979:QKJ852101 QUF851979:QUF852101 REB851979:REB852101 RNX851979:RNX852101 RXT851979:RXT852101 SHP851979:SHP852101 SRL851979:SRL852101 TBH851979:TBH852101 TLD851979:TLD852101 TUZ851979:TUZ852101 UEV851979:UEV852101 UOR851979:UOR852101 UYN851979:UYN852101 VIJ851979:VIJ852101 VSF851979:VSF852101 WCB851979:WCB852101 WLX851979:WLX852101 WVT851979:WVT852101 L917515:L917637 JH917515:JH917637 TD917515:TD917637 ACZ917515:ACZ917637 AMV917515:AMV917637 AWR917515:AWR917637 BGN917515:BGN917637 BQJ917515:BQJ917637 CAF917515:CAF917637 CKB917515:CKB917637 CTX917515:CTX917637 DDT917515:DDT917637 DNP917515:DNP917637 DXL917515:DXL917637 EHH917515:EHH917637 ERD917515:ERD917637 FAZ917515:FAZ917637 FKV917515:FKV917637 FUR917515:FUR917637 GEN917515:GEN917637 GOJ917515:GOJ917637 GYF917515:GYF917637 HIB917515:HIB917637 HRX917515:HRX917637 IBT917515:IBT917637 ILP917515:ILP917637 IVL917515:IVL917637 JFH917515:JFH917637 JPD917515:JPD917637 JYZ917515:JYZ917637 KIV917515:KIV917637 KSR917515:KSR917637 LCN917515:LCN917637 LMJ917515:LMJ917637 LWF917515:LWF917637 MGB917515:MGB917637 MPX917515:MPX917637 MZT917515:MZT917637 NJP917515:NJP917637 NTL917515:NTL917637 ODH917515:ODH917637 OND917515:OND917637 OWZ917515:OWZ917637 PGV917515:PGV917637 PQR917515:PQR917637 QAN917515:QAN917637 QKJ917515:QKJ917637 QUF917515:QUF917637 REB917515:REB917637 RNX917515:RNX917637 RXT917515:RXT917637 SHP917515:SHP917637 SRL917515:SRL917637 TBH917515:TBH917637 TLD917515:TLD917637 TUZ917515:TUZ917637 UEV917515:UEV917637 UOR917515:UOR917637 UYN917515:UYN917637 VIJ917515:VIJ917637 VSF917515:VSF917637 WCB917515:WCB917637 WLX917515:WLX917637 WVT917515:WVT917637 L983051:L983173 JH983051:JH983173 TD983051:TD983173 ACZ983051:ACZ983173 AMV983051:AMV983173 AWR983051:AWR983173 BGN983051:BGN983173 BQJ983051:BQJ983173 CAF983051:CAF983173 CKB983051:CKB983173 CTX983051:CTX983173 DDT983051:DDT983173 DNP983051:DNP983173 DXL983051:DXL983173 EHH983051:EHH983173 ERD983051:ERD983173 FAZ983051:FAZ983173 FKV983051:FKV983173 FUR983051:FUR983173 GEN983051:GEN983173 GOJ983051:GOJ983173 GYF983051:GYF983173 HIB983051:HIB983173 HRX983051:HRX983173 IBT983051:IBT983173 ILP983051:ILP983173 IVL983051:IVL983173 JFH983051:JFH983173 JPD983051:JPD983173 JYZ983051:JYZ983173 KIV983051:KIV983173 KSR983051:KSR983173 LCN983051:LCN983173 LMJ983051:LMJ983173 LWF983051:LWF983173 MGB983051:MGB983173 MPX983051:MPX983173 MZT983051:MZT983173 NJP983051:NJP983173 NTL983051:NTL983173 ODH983051:ODH983173 OND983051:OND983173 OWZ983051:OWZ983173 PGV983051:PGV983173 PQR983051:PQR983173 QAN983051:QAN983173 QKJ983051:QKJ983173 QUF983051:QUF983173 REB983051:REB983173 RNX983051:RNX983173 RXT983051:RXT983173 SHP983051:SHP983173 SRL983051:SRL983173 TBH983051:TBH983173 TLD983051:TLD983173 TUZ983051:TUZ983173 UEV983051:UEV983173 UOR983051:UOR983173 UYN983051:UYN983173 VIJ983051:VIJ983173 VSF983051:VSF983173 WCB983051:WCB983173 WLX983051:WLX983173 WVT983051:WVT983173 I11:J133 JE11:JF133 TA11:TB133 ACW11:ACX133 AMS11:AMT133 AWO11:AWP133 BGK11:BGL133 BQG11:BQH133 CAC11:CAD133 CJY11:CJZ133 CTU11:CTV133 DDQ11:DDR133 DNM11:DNN133 DXI11:DXJ133 EHE11:EHF133 ERA11:ERB133 FAW11:FAX133 FKS11:FKT133 FUO11:FUP133 GEK11:GEL133 GOG11:GOH133 GYC11:GYD133 HHY11:HHZ133 HRU11:HRV133 IBQ11:IBR133 ILM11:ILN133 IVI11:IVJ133 JFE11:JFF133 JPA11:JPB133 JYW11:JYX133 KIS11:KIT133 KSO11:KSP133 LCK11:LCL133 LMG11:LMH133 LWC11:LWD133 MFY11:MFZ133 MPU11:MPV133 MZQ11:MZR133 NJM11:NJN133 NTI11:NTJ133 ODE11:ODF133 ONA11:ONB133 OWW11:OWX133 PGS11:PGT133 PQO11:PQP133 QAK11:QAL133 QKG11:QKH133 QUC11:QUD133 RDY11:RDZ133 RNU11:RNV133 RXQ11:RXR133 SHM11:SHN133 SRI11:SRJ133 TBE11:TBF133 TLA11:TLB133 TUW11:TUX133 UES11:UET133 UOO11:UOP133 UYK11:UYL133 VIG11:VIH133 VSC11:VSD133 WBY11:WBZ133 WLU11:WLV133 WVQ11:WVR133 I65547:J65669 JE65547:JF65669 TA65547:TB65669 ACW65547:ACX65669 AMS65547:AMT65669 AWO65547:AWP65669 BGK65547:BGL65669 BQG65547:BQH65669 CAC65547:CAD65669 CJY65547:CJZ65669 CTU65547:CTV65669 DDQ65547:DDR65669 DNM65547:DNN65669 DXI65547:DXJ65669 EHE65547:EHF65669 ERA65547:ERB65669 FAW65547:FAX65669 FKS65547:FKT65669 FUO65547:FUP65669 GEK65547:GEL65669 GOG65547:GOH65669 GYC65547:GYD65669 HHY65547:HHZ65669 HRU65547:HRV65669 IBQ65547:IBR65669 ILM65547:ILN65669 IVI65547:IVJ65669 JFE65547:JFF65669 JPA65547:JPB65669 JYW65547:JYX65669 KIS65547:KIT65669 KSO65547:KSP65669 LCK65547:LCL65669 LMG65547:LMH65669 LWC65547:LWD65669 MFY65547:MFZ65669 MPU65547:MPV65669 MZQ65547:MZR65669 NJM65547:NJN65669 NTI65547:NTJ65669 ODE65547:ODF65669 ONA65547:ONB65669 OWW65547:OWX65669 PGS65547:PGT65669 PQO65547:PQP65669 QAK65547:QAL65669 QKG65547:QKH65669 QUC65547:QUD65669 RDY65547:RDZ65669 RNU65547:RNV65669 RXQ65547:RXR65669 SHM65547:SHN65669 SRI65547:SRJ65669 TBE65547:TBF65669 TLA65547:TLB65669 TUW65547:TUX65669 UES65547:UET65669 UOO65547:UOP65669 UYK65547:UYL65669 VIG65547:VIH65669 VSC65547:VSD65669 WBY65547:WBZ65669 WLU65547:WLV65669 WVQ65547:WVR65669 I131083:J131205 JE131083:JF131205 TA131083:TB131205 ACW131083:ACX131205 AMS131083:AMT131205 AWO131083:AWP131205 BGK131083:BGL131205 BQG131083:BQH131205 CAC131083:CAD131205 CJY131083:CJZ131205 CTU131083:CTV131205 DDQ131083:DDR131205 DNM131083:DNN131205 DXI131083:DXJ131205 EHE131083:EHF131205 ERA131083:ERB131205 FAW131083:FAX131205 FKS131083:FKT131205 FUO131083:FUP131205 GEK131083:GEL131205 GOG131083:GOH131205 GYC131083:GYD131205 HHY131083:HHZ131205 HRU131083:HRV131205 IBQ131083:IBR131205 ILM131083:ILN131205 IVI131083:IVJ131205 JFE131083:JFF131205 JPA131083:JPB131205 JYW131083:JYX131205 KIS131083:KIT131205 KSO131083:KSP131205 LCK131083:LCL131205 LMG131083:LMH131205 LWC131083:LWD131205 MFY131083:MFZ131205 MPU131083:MPV131205 MZQ131083:MZR131205 NJM131083:NJN131205 NTI131083:NTJ131205 ODE131083:ODF131205 ONA131083:ONB131205 OWW131083:OWX131205 PGS131083:PGT131205 PQO131083:PQP131205 QAK131083:QAL131205 QKG131083:QKH131205 QUC131083:QUD131205 RDY131083:RDZ131205 RNU131083:RNV131205 RXQ131083:RXR131205 SHM131083:SHN131205 SRI131083:SRJ131205 TBE131083:TBF131205 TLA131083:TLB131205 TUW131083:TUX131205 UES131083:UET131205 UOO131083:UOP131205 UYK131083:UYL131205 VIG131083:VIH131205 VSC131083:VSD131205 WBY131083:WBZ131205 WLU131083:WLV131205 WVQ131083:WVR131205 I196619:J196741 JE196619:JF196741 TA196619:TB196741 ACW196619:ACX196741 AMS196619:AMT196741 AWO196619:AWP196741 BGK196619:BGL196741 BQG196619:BQH196741 CAC196619:CAD196741 CJY196619:CJZ196741 CTU196619:CTV196741 DDQ196619:DDR196741 DNM196619:DNN196741 DXI196619:DXJ196741 EHE196619:EHF196741 ERA196619:ERB196741 FAW196619:FAX196741 FKS196619:FKT196741 FUO196619:FUP196741 GEK196619:GEL196741 GOG196619:GOH196741 GYC196619:GYD196741 HHY196619:HHZ196741 HRU196619:HRV196741 IBQ196619:IBR196741 ILM196619:ILN196741 IVI196619:IVJ196741 JFE196619:JFF196741 JPA196619:JPB196741 JYW196619:JYX196741 KIS196619:KIT196741 KSO196619:KSP196741 LCK196619:LCL196741 LMG196619:LMH196741 LWC196619:LWD196741 MFY196619:MFZ196741 MPU196619:MPV196741 MZQ196619:MZR196741 NJM196619:NJN196741 NTI196619:NTJ196741 ODE196619:ODF196741 ONA196619:ONB196741 OWW196619:OWX196741 PGS196619:PGT196741 PQO196619:PQP196741 QAK196619:QAL196741 QKG196619:QKH196741 QUC196619:QUD196741 RDY196619:RDZ196741 RNU196619:RNV196741 RXQ196619:RXR196741 SHM196619:SHN196741 SRI196619:SRJ196741 TBE196619:TBF196741 TLA196619:TLB196741 TUW196619:TUX196741 UES196619:UET196741 UOO196619:UOP196741 UYK196619:UYL196741 VIG196619:VIH196741 VSC196619:VSD196741 WBY196619:WBZ196741 WLU196619:WLV196741 WVQ196619:WVR196741 I262155:J262277 JE262155:JF262277 TA262155:TB262277 ACW262155:ACX262277 AMS262155:AMT262277 AWO262155:AWP262277 BGK262155:BGL262277 BQG262155:BQH262277 CAC262155:CAD262277 CJY262155:CJZ262277 CTU262155:CTV262277 DDQ262155:DDR262277 DNM262155:DNN262277 DXI262155:DXJ262277 EHE262155:EHF262277 ERA262155:ERB262277 FAW262155:FAX262277 FKS262155:FKT262277 FUO262155:FUP262277 GEK262155:GEL262277 GOG262155:GOH262277 GYC262155:GYD262277 HHY262155:HHZ262277 HRU262155:HRV262277 IBQ262155:IBR262277 ILM262155:ILN262277 IVI262155:IVJ262277 JFE262155:JFF262277 JPA262155:JPB262277 JYW262155:JYX262277 KIS262155:KIT262277 KSO262155:KSP262277 LCK262155:LCL262277 LMG262155:LMH262277 LWC262155:LWD262277 MFY262155:MFZ262277 MPU262155:MPV262277 MZQ262155:MZR262277 NJM262155:NJN262277 NTI262155:NTJ262277 ODE262155:ODF262277 ONA262155:ONB262277 OWW262155:OWX262277 PGS262155:PGT262277 PQO262155:PQP262277 QAK262155:QAL262277 QKG262155:QKH262277 QUC262155:QUD262277 RDY262155:RDZ262277 RNU262155:RNV262277 RXQ262155:RXR262277 SHM262155:SHN262277 SRI262155:SRJ262277 TBE262155:TBF262277 TLA262155:TLB262277 TUW262155:TUX262277 UES262155:UET262277 UOO262155:UOP262277 UYK262155:UYL262277 VIG262155:VIH262277 VSC262155:VSD262277 WBY262155:WBZ262277 WLU262155:WLV262277 WVQ262155:WVR262277 I327691:J327813 JE327691:JF327813 TA327691:TB327813 ACW327691:ACX327813 AMS327691:AMT327813 AWO327691:AWP327813 BGK327691:BGL327813 BQG327691:BQH327813 CAC327691:CAD327813 CJY327691:CJZ327813 CTU327691:CTV327813 DDQ327691:DDR327813 DNM327691:DNN327813 DXI327691:DXJ327813 EHE327691:EHF327813 ERA327691:ERB327813 FAW327691:FAX327813 FKS327691:FKT327813 FUO327691:FUP327813 GEK327691:GEL327813 GOG327691:GOH327813 GYC327691:GYD327813 HHY327691:HHZ327813 HRU327691:HRV327813 IBQ327691:IBR327813 ILM327691:ILN327813 IVI327691:IVJ327813 JFE327691:JFF327813 JPA327691:JPB327813 JYW327691:JYX327813 KIS327691:KIT327813 KSO327691:KSP327813 LCK327691:LCL327813 LMG327691:LMH327813 LWC327691:LWD327813 MFY327691:MFZ327813 MPU327691:MPV327813 MZQ327691:MZR327813 NJM327691:NJN327813 NTI327691:NTJ327813 ODE327691:ODF327813 ONA327691:ONB327813 OWW327691:OWX327813 PGS327691:PGT327813 PQO327691:PQP327813 QAK327691:QAL327813 QKG327691:QKH327813 QUC327691:QUD327813 RDY327691:RDZ327813 RNU327691:RNV327813 RXQ327691:RXR327813 SHM327691:SHN327813 SRI327691:SRJ327813 TBE327691:TBF327813 TLA327691:TLB327813 TUW327691:TUX327813 UES327691:UET327813 UOO327691:UOP327813 UYK327691:UYL327813 VIG327691:VIH327813 VSC327691:VSD327813 WBY327691:WBZ327813 WLU327691:WLV327813 WVQ327691:WVR327813 I393227:J393349 JE393227:JF393349 TA393227:TB393349 ACW393227:ACX393349 AMS393227:AMT393349 AWO393227:AWP393349 BGK393227:BGL393349 BQG393227:BQH393349 CAC393227:CAD393349 CJY393227:CJZ393349 CTU393227:CTV393349 DDQ393227:DDR393349 DNM393227:DNN393349 DXI393227:DXJ393349 EHE393227:EHF393349 ERA393227:ERB393349 FAW393227:FAX393349 FKS393227:FKT393349 FUO393227:FUP393349 GEK393227:GEL393349 GOG393227:GOH393349 GYC393227:GYD393349 HHY393227:HHZ393349 HRU393227:HRV393349 IBQ393227:IBR393349 ILM393227:ILN393349 IVI393227:IVJ393349 JFE393227:JFF393349 JPA393227:JPB393349 JYW393227:JYX393349 KIS393227:KIT393349 KSO393227:KSP393349 LCK393227:LCL393349 LMG393227:LMH393349 LWC393227:LWD393349 MFY393227:MFZ393349 MPU393227:MPV393349 MZQ393227:MZR393349 NJM393227:NJN393349 NTI393227:NTJ393349 ODE393227:ODF393349 ONA393227:ONB393349 OWW393227:OWX393349 PGS393227:PGT393349 PQO393227:PQP393349 QAK393227:QAL393349 QKG393227:QKH393349 QUC393227:QUD393349 RDY393227:RDZ393349 RNU393227:RNV393349 RXQ393227:RXR393349 SHM393227:SHN393349 SRI393227:SRJ393349 TBE393227:TBF393349 TLA393227:TLB393349 TUW393227:TUX393349 UES393227:UET393349 UOO393227:UOP393349 UYK393227:UYL393349 VIG393227:VIH393349 VSC393227:VSD393349 WBY393227:WBZ393349 WLU393227:WLV393349 WVQ393227:WVR393349 I458763:J458885 JE458763:JF458885 TA458763:TB458885 ACW458763:ACX458885 AMS458763:AMT458885 AWO458763:AWP458885 BGK458763:BGL458885 BQG458763:BQH458885 CAC458763:CAD458885 CJY458763:CJZ458885 CTU458763:CTV458885 DDQ458763:DDR458885 DNM458763:DNN458885 DXI458763:DXJ458885 EHE458763:EHF458885 ERA458763:ERB458885 FAW458763:FAX458885 FKS458763:FKT458885 FUO458763:FUP458885 GEK458763:GEL458885 GOG458763:GOH458885 GYC458763:GYD458885 HHY458763:HHZ458885 HRU458763:HRV458885 IBQ458763:IBR458885 ILM458763:ILN458885 IVI458763:IVJ458885 JFE458763:JFF458885 JPA458763:JPB458885 JYW458763:JYX458885 KIS458763:KIT458885 KSO458763:KSP458885 LCK458763:LCL458885 LMG458763:LMH458885 LWC458763:LWD458885 MFY458763:MFZ458885 MPU458763:MPV458885 MZQ458763:MZR458885 NJM458763:NJN458885 NTI458763:NTJ458885 ODE458763:ODF458885 ONA458763:ONB458885 OWW458763:OWX458885 PGS458763:PGT458885 PQO458763:PQP458885 QAK458763:QAL458885 QKG458763:QKH458885 QUC458763:QUD458885 RDY458763:RDZ458885 RNU458763:RNV458885 RXQ458763:RXR458885 SHM458763:SHN458885 SRI458763:SRJ458885 TBE458763:TBF458885 TLA458763:TLB458885 TUW458763:TUX458885 UES458763:UET458885 UOO458763:UOP458885 UYK458763:UYL458885 VIG458763:VIH458885 VSC458763:VSD458885 WBY458763:WBZ458885 WLU458763:WLV458885 WVQ458763:WVR458885 I524299:J524421 JE524299:JF524421 TA524299:TB524421 ACW524299:ACX524421 AMS524299:AMT524421 AWO524299:AWP524421 BGK524299:BGL524421 BQG524299:BQH524421 CAC524299:CAD524421 CJY524299:CJZ524421 CTU524299:CTV524421 DDQ524299:DDR524421 DNM524299:DNN524421 DXI524299:DXJ524421 EHE524299:EHF524421 ERA524299:ERB524421 FAW524299:FAX524421 FKS524299:FKT524421 FUO524299:FUP524421 GEK524299:GEL524421 GOG524299:GOH524421 GYC524299:GYD524421 HHY524299:HHZ524421 HRU524299:HRV524421 IBQ524299:IBR524421 ILM524299:ILN524421 IVI524299:IVJ524421 JFE524299:JFF524421 JPA524299:JPB524421 JYW524299:JYX524421 KIS524299:KIT524421 KSO524299:KSP524421 LCK524299:LCL524421 LMG524299:LMH524421 LWC524299:LWD524421 MFY524299:MFZ524421 MPU524299:MPV524421 MZQ524299:MZR524421 NJM524299:NJN524421 NTI524299:NTJ524421 ODE524299:ODF524421 ONA524299:ONB524421 OWW524299:OWX524421 PGS524299:PGT524421 PQO524299:PQP524421 QAK524299:QAL524421 QKG524299:QKH524421 QUC524299:QUD524421 RDY524299:RDZ524421 RNU524299:RNV524421 RXQ524299:RXR524421 SHM524299:SHN524421 SRI524299:SRJ524421 TBE524299:TBF524421 TLA524299:TLB524421 TUW524299:TUX524421 UES524299:UET524421 UOO524299:UOP524421 UYK524299:UYL524421 VIG524299:VIH524421 VSC524299:VSD524421 WBY524299:WBZ524421 WLU524299:WLV524421 WVQ524299:WVR524421 I589835:J589957 JE589835:JF589957 TA589835:TB589957 ACW589835:ACX589957 AMS589835:AMT589957 AWO589835:AWP589957 BGK589835:BGL589957 BQG589835:BQH589957 CAC589835:CAD589957 CJY589835:CJZ589957 CTU589835:CTV589957 DDQ589835:DDR589957 DNM589835:DNN589957 DXI589835:DXJ589957 EHE589835:EHF589957 ERA589835:ERB589957 FAW589835:FAX589957 FKS589835:FKT589957 FUO589835:FUP589957 GEK589835:GEL589957 GOG589835:GOH589957 GYC589835:GYD589957 HHY589835:HHZ589957 HRU589835:HRV589957 IBQ589835:IBR589957 ILM589835:ILN589957 IVI589835:IVJ589957 JFE589835:JFF589957 JPA589835:JPB589957 JYW589835:JYX589957 KIS589835:KIT589957 KSO589835:KSP589957 LCK589835:LCL589957 LMG589835:LMH589957 LWC589835:LWD589957 MFY589835:MFZ589957 MPU589835:MPV589957 MZQ589835:MZR589957 NJM589835:NJN589957 NTI589835:NTJ589957 ODE589835:ODF589957 ONA589835:ONB589957 OWW589835:OWX589957 PGS589835:PGT589957 PQO589835:PQP589957 QAK589835:QAL589957 QKG589835:QKH589957 QUC589835:QUD589957 RDY589835:RDZ589957 RNU589835:RNV589957 RXQ589835:RXR589957 SHM589835:SHN589957 SRI589835:SRJ589957 TBE589835:TBF589957 TLA589835:TLB589957 TUW589835:TUX589957 UES589835:UET589957 UOO589835:UOP589957 UYK589835:UYL589957 VIG589835:VIH589957 VSC589835:VSD589957 WBY589835:WBZ589957 WLU589835:WLV589957 WVQ589835:WVR589957 I655371:J655493 JE655371:JF655493 TA655371:TB655493 ACW655371:ACX655493 AMS655371:AMT655493 AWO655371:AWP655493 BGK655371:BGL655493 BQG655371:BQH655493 CAC655371:CAD655493 CJY655371:CJZ655493 CTU655371:CTV655493 DDQ655371:DDR655493 DNM655371:DNN655493 DXI655371:DXJ655493 EHE655371:EHF655493 ERA655371:ERB655493 FAW655371:FAX655493 FKS655371:FKT655493 FUO655371:FUP655493 GEK655371:GEL655493 GOG655371:GOH655493 GYC655371:GYD655493 HHY655371:HHZ655493 HRU655371:HRV655493 IBQ655371:IBR655493 ILM655371:ILN655493 IVI655371:IVJ655493 JFE655371:JFF655493 JPA655371:JPB655493 JYW655371:JYX655493 KIS655371:KIT655493 KSO655371:KSP655493 LCK655371:LCL655493 LMG655371:LMH655493 LWC655371:LWD655493 MFY655371:MFZ655493 MPU655371:MPV655493 MZQ655371:MZR655493 NJM655371:NJN655493 NTI655371:NTJ655493 ODE655371:ODF655493 ONA655371:ONB655493 OWW655371:OWX655493 PGS655371:PGT655493 PQO655371:PQP655493 QAK655371:QAL655493 QKG655371:QKH655493 QUC655371:QUD655493 RDY655371:RDZ655493 RNU655371:RNV655493 RXQ655371:RXR655493 SHM655371:SHN655493 SRI655371:SRJ655493 TBE655371:TBF655493 TLA655371:TLB655493 TUW655371:TUX655493 UES655371:UET655493 UOO655371:UOP655493 UYK655371:UYL655493 VIG655371:VIH655493 VSC655371:VSD655493 WBY655371:WBZ655493 WLU655371:WLV655493 WVQ655371:WVR655493 I720907:J721029 JE720907:JF721029 TA720907:TB721029 ACW720907:ACX721029 AMS720907:AMT721029 AWO720907:AWP721029 BGK720907:BGL721029 BQG720907:BQH721029 CAC720907:CAD721029 CJY720907:CJZ721029 CTU720907:CTV721029 DDQ720907:DDR721029 DNM720907:DNN721029 DXI720907:DXJ721029 EHE720907:EHF721029 ERA720907:ERB721029 FAW720907:FAX721029 FKS720907:FKT721029 FUO720907:FUP721029 GEK720907:GEL721029 GOG720907:GOH721029 GYC720907:GYD721029 HHY720907:HHZ721029 HRU720907:HRV721029 IBQ720907:IBR721029 ILM720907:ILN721029 IVI720907:IVJ721029 JFE720907:JFF721029 JPA720907:JPB721029 JYW720907:JYX721029 KIS720907:KIT721029 KSO720907:KSP721029 LCK720907:LCL721029 LMG720907:LMH721029 LWC720907:LWD721029 MFY720907:MFZ721029 MPU720907:MPV721029 MZQ720907:MZR721029 NJM720907:NJN721029 NTI720907:NTJ721029 ODE720907:ODF721029 ONA720907:ONB721029 OWW720907:OWX721029 PGS720907:PGT721029 PQO720907:PQP721029 QAK720907:QAL721029 QKG720907:QKH721029 QUC720907:QUD721029 RDY720907:RDZ721029 RNU720907:RNV721029 RXQ720907:RXR721029 SHM720907:SHN721029 SRI720907:SRJ721029 TBE720907:TBF721029 TLA720907:TLB721029 TUW720907:TUX721029 UES720907:UET721029 UOO720907:UOP721029 UYK720907:UYL721029 VIG720907:VIH721029 VSC720907:VSD721029 WBY720907:WBZ721029 WLU720907:WLV721029 WVQ720907:WVR721029 I786443:J786565 JE786443:JF786565 TA786443:TB786565 ACW786443:ACX786565 AMS786443:AMT786565 AWO786443:AWP786565 BGK786443:BGL786565 BQG786443:BQH786565 CAC786443:CAD786565 CJY786443:CJZ786565 CTU786443:CTV786565 DDQ786443:DDR786565 DNM786443:DNN786565 DXI786443:DXJ786565 EHE786443:EHF786565 ERA786443:ERB786565 FAW786443:FAX786565 FKS786443:FKT786565 FUO786443:FUP786565 GEK786443:GEL786565 GOG786443:GOH786565 GYC786443:GYD786565 HHY786443:HHZ786565 HRU786443:HRV786565 IBQ786443:IBR786565 ILM786443:ILN786565 IVI786443:IVJ786565 JFE786443:JFF786565 JPA786443:JPB786565 JYW786443:JYX786565 KIS786443:KIT786565 KSO786443:KSP786565 LCK786443:LCL786565 LMG786443:LMH786565 LWC786443:LWD786565 MFY786443:MFZ786565 MPU786443:MPV786565 MZQ786443:MZR786565 NJM786443:NJN786565 NTI786443:NTJ786565 ODE786443:ODF786565 ONA786443:ONB786565 OWW786443:OWX786565 PGS786443:PGT786565 PQO786443:PQP786565 QAK786443:QAL786565 QKG786443:QKH786565 QUC786443:QUD786565 RDY786443:RDZ786565 RNU786443:RNV786565 RXQ786443:RXR786565 SHM786443:SHN786565 SRI786443:SRJ786565 TBE786443:TBF786565 TLA786443:TLB786565 TUW786443:TUX786565 UES786443:UET786565 UOO786443:UOP786565 UYK786443:UYL786565 VIG786443:VIH786565 VSC786443:VSD786565 WBY786443:WBZ786565 WLU786443:WLV786565 WVQ786443:WVR786565 I851979:J852101 JE851979:JF852101 TA851979:TB852101 ACW851979:ACX852101 AMS851979:AMT852101 AWO851979:AWP852101 BGK851979:BGL852101 BQG851979:BQH852101 CAC851979:CAD852101 CJY851979:CJZ852101 CTU851979:CTV852101 DDQ851979:DDR852101 DNM851979:DNN852101 DXI851979:DXJ852101 EHE851979:EHF852101 ERA851979:ERB852101 FAW851979:FAX852101 FKS851979:FKT852101 FUO851979:FUP852101 GEK851979:GEL852101 GOG851979:GOH852101 GYC851979:GYD852101 HHY851979:HHZ852101 HRU851979:HRV852101 IBQ851979:IBR852101 ILM851979:ILN852101 IVI851979:IVJ852101 JFE851979:JFF852101 JPA851979:JPB852101 JYW851979:JYX852101 KIS851979:KIT852101 KSO851979:KSP852101 LCK851979:LCL852101 LMG851979:LMH852101 LWC851979:LWD852101 MFY851979:MFZ852101 MPU851979:MPV852101 MZQ851979:MZR852101 NJM851979:NJN852101 NTI851979:NTJ852101 ODE851979:ODF852101 ONA851979:ONB852101 OWW851979:OWX852101 PGS851979:PGT852101 PQO851979:PQP852101 QAK851979:QAL852101 QKG851979:QKH852101 QUC851979:QUD852101 RDY851979:RDZ852101 RNU851979:RNV852101 RXQ851979:RXR852101 SHM851979:SHN852101 SRI851979:SRJ852101 TBE851979:TBF852101 TLA851979:TLB852101 TUW851979:TUX852101 UES851979:UET852101 UOO851979:UOP852101 UYK851979:UYL852101 VIG851979:VIH852101 VSC851979:VSD852101 WBY851979:WBZ852101 WLU851979:WLV852101 WVQ851979:WVR852101 I917515:J917637 JE917515:JF917637 TA917515:TB917637 ACW917515:ACX917637 AMS917515:AMT917637 AWO917515:AWP917637 BGK917515:BGL917637 BQG917515:BQH917637 CAC917515:CAD917637 CJY917515:CJZ917637 CTU917515:CTV917637 DDQ917515:DDR917637 DNM917515:DNN917637 DXI917515:DXJ917637 EHE917515:EHF917637 ERA917515:ERB917637 FAW917515:FAX917637 FKS917515:FKT917637 FUO917515:FUP917637 GEK917515:GEL917637 GOG917515:GOH917637 GYC917515:GYD917637 HHY917515:HHZ917637 HRU917515:HRV917637 IBQ917515:IBR917637 ILM917515:ILN917637 IVI917515:IVJ917637 JFE917515:JFF917637 JPA917515:JPB917637 JYW917515:JYX917637 KIS917515:KIT917637 KSO917515:KSP917637 LCK917515:LCL917637 LMG917515:LMH917637 LWC917515:LWD917637 MFY917515:MFZ917637 MPU917515:MPV917637 MZQ917515:MZR917637 NJM917515:NJN917637 NTI917515:NTJ917637 ODE917515:ODF917637 ONA917515:ONB917637 OWW917515:OWX917637 PGS917515:PGT917637 PQO917515:PQP917637 QAK917515:QAL917637 QKG917515:QKH917637 QUC917515:QUD917637 RDY917515:RDZ917637 RNU917515:RNV917637 RXQ917515:RXR917637 SHM917515:SHN917637 SRI917515:SRJ917637 TBE917515:TBF917637 TLA917515:TLB917637 TUW917515:TUX917637 UES917515:UET917637 UOO917515:UOP917637 UYK917515:UYL917637 VIG917515:VIH917637 VSC917515:VSD917637 WBY917515:WBZ917637 WLU917515:WLV917637 WVQ917515:WVR917637 I983051:J983173 JE983051:JF983173 TA983051:TB983173 ACW983051:ACX983173 AMS983051:AMT983173 AWO983051:AWP983173 BGK983051:BGL983173 BQG983051:BQH983173 CAC983051:CAD983173 CJY983051:CJZ983173 CTU983051:CTV983173 DDQ983051:DDR983173 DNM983051:DNN983173 DXI983051:DXJ983173 EHE983051:EHF983173 ERA983051:ERB983173 FAW983051:FAX983173 FKS983051:FKT983173 FUO983051:FUP983173 GEK983051:GEL983173 GOG983051:GOH983173 GYC983051:GYD983173 HHY983051:HHZ983173 HRU983051:HRV983173 IBQ983051:IBR983173 ILM983051:ILN983173 IVI983051:IVJ983173 JFE983051:JFF983173 JPA983051:JPB983173 JYW983051:JYX983173 KIS983051:KIT983173 KSO983051:KSP983173 LCK983051:LCL983173 LMG983051:LMH983173 LWC983051:LWD983173 MFY983051:MFZ983173 MPU983051:MPV983173 MZQ983051:MZR983173 NJM983051:NJN983173 NTI983051:NTJ983173 ODE983051:ODF983173 ONA983051:ONB983173 OWW983051:OWX983173 PGS983051:PGT983173 PQO983051:PQP983173 QAK983051:QAL983173 QKG983051:QKH983173 QUC983051:QUD983173 RDY983051:RDZ983173 RNU983051:RNV983173 RXQ983051:RXR983173 SHM983051:SHN983173 SRI983051:SRJ983173 TBE983051:TBF983173 TLA983051:TLB983173 TUW983051:TUX983173 UES983051:UET983173 UOO983051:UOP983173 UYK983051:UYL983173 VIG983051:VIH983173 VSC983051:VSD983173 WBY983051:WBZ983173 WLU983051:WLV983173 WVQ983051:WVR983173 F11:G133 JB11:JC133 SX11:SY133 ACT11:ACU133 AMP11:AMQ133 AWL11:AWM133 BGH11:BGI133 BQD11:BQE133 BZZ11:CAA133 CJV11:CJW133 CTR11:CTS133 DDN11:DDO133 DNJ11:DNK133 DXF11:DXG133 EHB11:EHC133 EQX11:EQY133 FAT11:FAU133 FKP11:FKQ133 FUL11:FUM133 GEH11:GEI133 GOD11:GOE133 GXZ11:GYA133 HHV11:HHW133 HRR11:HRS133 IBN11:IBO133 ILJ11:ILK133 IVF11:IVG133 JFB11:JFC133 JOX11:JOY133 JYT11:JYU133 KIP11:KIQ133 KSL11:KSM133 LCH11:LCI133 LMD11:LME133 LVZ11:LWA133 MFV11:MFW133 MPR11:MPS133 MZN11:MZO133 NJJ11:NJK133 NTF11:NTG133 ODB11:ODC133 OMX11:OMY133 OWT11:OWU133 PGP11:PGQ133 PQL11:PQM133 QAH11:QAI133 QKD11:QKE133 QTZ11:QUA133 RDV11:RDW133 RNR11:RNS133 RXN11:RXO133 SHJ11:SHK133 SRF11:SRG133 TBB11:TBC133 TKX11:TKY133 TUT11:TUU133 UEP11:UEQ133 UOL11:UOM133 UYH11:UYI133 VID11:VIE133 VRZ11:VSA133 WBV11:WBW133 WLR11:WLS133 WVN11:WVO133 F65547:G65669 JB65547:JC65669 SX65547:SY65669 ACT65547:ACU65669 AMP65547:AMQ65669 AWL65547:AWM65669 BGH65547:BGI65669 BQD65547:BQE65669 BZZ65547:CAA65669 CJV65547:CJW65669 CTR65547:CTS65669 DDN65547:DDO65669 DNJ65547:DNK65669 DXF65547:DXG65669 EHB65547:EHC65669 EQX65547:EQY65669 FAT65547:FAU65669 FKP65547:FKQ65669 FUL65547:FUM65669 GEH65547:GEI65669 GOD65547:GOE65669 GXZ65547:GYA65669 HHV65547:HHW65669 HRR65547:HRS65669 IBN65547:IBO65669 ILJ65547:ILK65669 IVF65547:IVG65669 JFB65547:JFC65669 JOX65547:JOY65669 JYT65547:JYU65669 KIP65547:KIQ65669 KSL65547:KSM65669 LCH65547:LCI65669 LMD65547:LME65669 LVZ65547:LWA65669 MFV65547:MFW65669 MPR65547:MPS65669 MZN65547:MZO65669 NJJ65547:NJK65669 NTF65547:NTG65669 ODB65547:ODC65669 OMX65547:OMY65669 OWT65547:OWU65669 PGP65547:PGQ65669 PQL65547:PQM65669 QAH65547:QAI65669 QKD65547:QKE65669 QTZ65547:QUA65669 RDV65547:RDW65669 RNR65547:RNS65669 RXN65547:RXO65669 SHJ65547:SHK65669 SRF65547:SRG65669 TBB65547:TBC65669 TKX65547:TKY65669 TUT65547:TUU65669 UEP65547:UEQ65669 UOL65547:UOM65669 UYH65547:UYI65669 VID65547:VIE65669 VRZ65547:VSA65669 WBV65547:WBW65669 WLR65547:WLS65669 WVN65547:WVO65669 F131083:G131205 JB131083:JC131205 SX131083:SY131205 ACT131083:ACU131205 AMP131083:AMQ131205 AWL131083:AWM131205 BGH131083:BGI131205 BQD131083:BQE131205 BZZ131083:CAA131205 CJV131083:CJW131205 CTR131083:CTS131205 DDN131083:DDO131205 DNJ131083:DNK131205 DXF131083:DXG131205 EHB131083:EHC131205 EQX131083:EQY131205 FAT131083:FAU131205 FKP131083:FKQ131205 FUL131083:FUM131205 GEH131083:GEI131205 GOD131083:GOE131205 GXZ131083:GYA131205 HHV131083:HHW131205 HRR131083:HRS131205 IBN131083:IBO131205 ILJ131083:ILK131205 IVF131083:IVG131205 JFB131083:JFC131205 JOX131083:JOY131205 JYT131083:JYU131205 KIP131083:KIQ131205 KSL131083:KSM131205 LCH131083:LCI131205 LMD131083:LME131205 LVZ131083:LWA131205 MFV131083:MFW131205 MPR131083:MPS131205 MZN131083:MZO131205 NJJ131083:NJK131205 NTF131083:NTG131205 ODB131083:ODC131205 OMX131083:OMY131205 OWT131083:OWU131205 PGP131083:PGQ131205 PQL131083:PQM131205 QAH131083:QAI131205 QKD131083:QKE131205 QTZ131083:QUA131205 RDV131083:RDW131205 RNR131083:RNS131205 RXN131083:RXO131205 SHJ131083:SHK131205 SRF131083:SRG131205 TBB131083:TBC131205 TKX131083:TKY131205 TUT131083:TUU131205 UEP131083:UEQ131205 UOL131083:UOM131205 UYH131083:UYI131205 VID131083:VIE131205 VRZ131083:VSA131205 WBV131083:WBW131205 WLR131083:WLS131205 WVN131083:WVO131205 F196619:G196741 JB196619:JC196741 SX196619:SY196741 ACT196619:ACU196741 AMP196619:AMQ196741 AWL196619:AWM196741 BGH196619:BGI196741 BQD196619:BQE196741 BZZ196619:CAA196741 CJV196619:CJW196741 CTR196619:CTS196741 DDN196619:DDO196741 DNJ196619:DNK196741 DXF196619:DXG196741 EHB196619:EHC196741 EQX196619:EQY196741 FAT196619:FAU196741 FKP196619:FKQ196741 FUL196619:FUM196741 GEH196619:GEI196741 GOD196619:GOE196741 GXZ196619:GYA196741 HHV196619:HHW196741 HRR196619:HRS196741 IBN196619:IBO196741 ILJ196619:ILK196741 IVF196619:IVG196741 JFB196619:JFC196741 JOX196619:JOY196741 JYT196619:JYU196741 KIP196619:KIQ196741 KSL196619:KSM196741 LCH196619:LCI196741 LMD196619:LME196741 LVZ196619:LWA196741 MFV196619:MFW196741 MPR196619:MPS196741 MZN196619:MZO196741 NJJ196619:NJK196741 NTF196619:NTG196741 ODB196619:ODC196741 OMX196619:OMY196741 OWT196619:OWU196741 PGP196619:PGQ196741 PQL196619:PQM196741 QAH196619:QAI196741 QKD196619:QKE196741 QTZ196619:QUA196741 RDV196619:RDW196741 RNR196619:RNS196741 RXN196619:RXO196741 SHJ196619:SHK196741 SRF196619:SRG196741 TBB196619:TBC196741 TKX196619:TKY196741 TUT196619:TUU196741 UEP196619:UEQ196741 UOL196619:UOM196741 UYH196619:UYI196741 VID196619:VIE196741 VRZ196619:VSA196741 WBV196619:WBW196741 WLR196619:WLS196741 WVN196619:WVO196741 F262155:G262277 JB262155:JC262277 SX262155:SY262277 ACT262155:ACU262277 AMP262155:AMQ262277 AWL262155:AWM262277 BGH262155:BGI262277 BQD262155:BQE262277 BZZ262155:CAA262277 CJV262155:CJW262277 CTR262155:CTS262277 DDN262155:DDO262277 DNJ262155:DNK262277 DXF262155:DXG262277 EHB262155:EHC262277 EQX262155:EQY262277 FAT262155:FAU262277 FKP262155:FKQ262277 FUL262155:FUM262277 GEH262155:GEI262277 GOD262155:GOE262277 GXZ262155:GYA262277 HHV262155:HHW262277 HRR262155:HRS262277 IBN262155:IBO262277 ILJ262155:ILK262277 IVF262155:IVG262277 JFB262155:JFC262277 JOX262155:JOY262277 JYT262155:JYU262277 KIP262155:KIQ262277 KSL262155:KSM262277 LCH262155:LCI262277 LMD262155:LME262277 LVZ262155:LWA262277 MFV262155:MFW262277 MPR262155:MPS262277 MZN262155:MZO262277 NJJ262155:NJK262277 NTF262155:NTG262277 ODB262155:ODC262277 OMX262155:OMY262277 OWT262155:OWU262277 PGP262155:PGQ262277 PQL262155:PQM262277 QAH262155:QAI262277 QKD262155:QKE262277 QTZ262155:QUA262277 RDV262155:RDW262277 RNR262155:RNS262277 RXN262155:RXO262277 SHJ262155:SHK262277 SRF262155:SRG262277 TBB262155:TBC262277 TKX262155:TKY262277 TUT262155:TUU262277 UEP262155:UEQ262277 UOL262155:UOM262277 UYH262155:UYI262277 VID262155:VIE262277 VRZ262155:VSA262277 WBV262155:WBW262277 WLR262155:WLS262277 WVN262155:WVO262277 F327691:G327813 JB327691:JC327813 SX327691:SY327813 ACT327691:ACU327813 AMP327691:AMQ327813 AWL327691:AWM327813 BGH327691:BGI327813 BQD327691:BQE327813 BZZ327691:CAA327813 CJV327691:CJW327813 CTR327691:CTS327813 DDN327691:DDO327813 DNJ327691:DNK327813 DXF327691:DXG327813 EHB327691:EHC327813 EQX327691:EQY327813 FAT327691:FAU327813 FKP327691:FKQ327813 FUL327691:FUM327813 GEH327691:GEI327813 GOD327691:GOE327813 GXZ327691:GYA327813 HHV327691:HHW327813 HRR327691:HRS327813 IBN327691:IBO327813 ILJ327691:ILK327813 IVF327691:IVG327813 JFB327691:JFC327813 JOX327691:JOY327813 JYT327691:JYU327813 KIP327691:KIQ327813 KSL327691:KSM327813 LCH327691:LCI327813 LMD327691:LME327813 LVZ327691:LWA327813 MFV327691:MFW327813 MPR327691:MPS327813 MZN327691:MZO327813 NJJ327691:NJK327813 NTF327691:NTG327813 ODB327691:ODC327813 OMX327691:OMY327813 OWT327691:OWU327813 PGP327691:PGQ327813 PQL327691:PQM327813 QAH327691:QAI327813 QKD327691:QKE327813 QTZ327691:QUA327813 RDV327691:RDW327813 RNR327691:RNS327813 RXN327691:RXO327813 SHJ327691:SHK327813 SRF327691:SRG327813 TBB327691:TBC327813 TKX327691:TKY327813 TUT327691:TUU327813 UEP327691:UEQ327813 UOL327691:UOM327813 UYH327691:UYI327813 VID327691:VIE327813 VRZ327691:VSA327813 WBV327691:WBW327813 WLR327691:WLS327813 WVN327691:WVO327813 F393227:G393349 JB393227:JC393349 SX393227:SY393349 ACT393227:ACU393349 AMP393227:AMQ393349 AWL393227:AWM393349 BGH393227:BGI393349 BQD393227:BQE393349 BZZ393227:CAA393349 CJV393227:CJW393349 CTR393227:CTS393349 DDN393227:DDO393349 DNJ393227:DNK393349 DXF393227:DXG393349 EHB393227:EHC393349 EQX393227:EQY393349 FAT393227:FAU393349 FKP393227:FKQ393349 FUL393227:FUM393349 GEH393227:GEI393349 GOD393227:GOE393349 GXZ393227:GYA393349 HHV393227:HHW393349 HRR393227:HRS393349 IBN393227:IBO393349 ILJ393227:ILK393349 IVF393227:IVG393349 JFB393227:JFC393349 JOX393227:JOY393349 JYT393227:JYU393349 KIP393227:KIQ393349 KSL393227:KSM393349 LCH393227:LCI393349 LMD393227:LME393349 LVZ393227:LWA393349 MFV393227:MFW393349 MPR393227:MPS393349 MZN393227:MZO393349 NJJ393227:NJK393349 NTF393227:NTG393349 ODB393227:ODC393349 OMX393227:OMY393349 OWT393227:OWU393349 PGP393227:PGQ393349 PQL393227:PQM393349 QAH393227:QAI393349 QKD393227:QKE393349 QTZ393227:QUA393349 RDV393227:RDW393349 RNR393227:RNS393349 RXN393227:RXO393349 SHJ393227:SHK393349 SRF393227:SRG393349 TBB393227:TBC393349 TKX393227:TKY393349 TUT393227:TUU393349 UEP393227:UEQ393349 UOL393227:UOM393349 UYH393227:UYI393349 VID393227:VIE393349 VRZ393227:VSA393349 WBV393227:WBW393349 WLR393227:WLS393349 WVN393227:WVO393349 F458763:G458885 JB458763:JC458885 SX458763:SY458885 ACT458763:ACU458885 AMP458763:AMQ458885 AWL458763:AWM458885 BGH458763:BGI458885 BQD458763:BQE458885 BZZ458763:CAA458885 CJV458763:CJW458885 CTR458763:CTS458885 DDN458763:DDO458885 DNJ458763:DNK458885 DXF458763:DXG458885 EHB458763:EHC458885 EQX458763:EQY458885 FAT458763:FAU458885 FKP458763:FKQ458885 FUL458763:FUM458885 GEH458763:GEI458885 GOD458763:GOE458885 GXZ458763:GYA458885 HHV458763:HHW458885 HRR458763:HRS458885 IBN458763:IBO458885 ILJ458763:ILK458885 IVF458763:IVG458885 JFB458763:JFC458885 JOX458763:JOY458885 JYT458763:JYU458885 KIP458763:KIQ458885 KSL458763:KSM458885 LCH458763:LCI458885 LMD458763:LME458885 LVZ458763:LWA458885 MFV458763:MFW458885 MPR458763:MPS458885 MZN458763:MZO458885 NJJ458763:NJK458885 NTF458763:NTG458885 ODB458763:ODC458885 OMX458763:OMY458885 OWT458763:OWU458885 PGP458763:PGQ458885 PQL458763:PQM458885 QAH458763:QAI458885 QKD458763:QKE458885 QTZ458763:QUA458885 RDV458763:RDW458885 RNR458763:RNS458885 RXN458763:RXO458885 SHJ458763:SHK458885 SRF458763:SRG458885 TBB458763:TBC458885 TKX458763:TKY458885 TUT458763:TUU458885 UEP458763:UEQ458885 UOL458763:UOM458885 UYH458763:UYI458885 VID458763:VIE458885 VRZ458763:VSA458885 WBV458763:WBW458885 WLR458763:WLS458885 WVN458763:WVO458885 F524299:G524421 JB524299:JC524421 SX524299:SY524421 ACT524299:ACU524421 AMP524299:AMQ524421 AWL524299:AWM524421 BGH524299:BGI524421 BQD524299:BQE524421 BZZ524299:CAA524421 CJV524299:CJW524421 CTR524299:CTS524421 DDN524299:DDO524421 DNJ524299:DNK524421 DXF524299:DXG524421 EHB524299:EHC524421 EQX524299:EQY524421 FAT524299:FAU524421 FKP524299:FKQ524421 FUL524299:FUM524421 GEH524299:GEI524421 GOD524299:GOE524421 GXZ524299:GYA524421 HHV524299:HHW524421 HRR524299:HRS524421 IBN524299:IBO524421 ILJ524299:ILK524421 IVF524299:IVG524421 JFB524299:JFC524421 JOX524299:JOY524421 JYT524299:JYU524421 KIP524299:KIQ524421 KSL524299:KSM524421 LCH524299:LCI524421 LMD524299:LME524421 LVZ524299:LWA524421 MFV524299:MFW524421 MPR524299:MPS524421 MZN524299:MZO524421 NJJ524299:NJK524421 NTF524299:NTG524421 ODB524299:ODC524421 OMX524299:OMY524421 OWT524299:OWU524421 PGP524299:PGQ524421 PQL524299:PQM524421 QAH524299:QAI524421 QKD524299:QKE524421 QTZ524299:QUA524421 RDV524299:RDW524421 RNR524299:RNS524421 RXN524299:RXO524421 SHJ524299:SHK524421 SRF524299:SRG524421 TBB524299:TBC524421 TKX524299:TKY524421 TUT524299:TUU524421 UEP524299:UEQ524421 UOL524299:UOM524421 UYH524299:UYI524421 VID524299:VIE524421 VRZ524299:VSA524421 WBV524299:WBW524421 WLR524299:WLS524421 WVN524299:WVO524421 F589835:G589957 JB589835:JC589957 SX589835:SY589957 ACT589835:ACU589957 AMP589835:AMQ589957 AWL589835:AWM589957 BGH589835:BGI589957 BQD589835:BQE589957 BZZ589835:CAA589957 CJV589835:CJW589957 CTR589835:CTS589957 DDN589835:DDO589957 DNJ589835:DNK589957 DXF589835:DXG589957 EHB589835:EHC589957 EQX589835:EQY589957 FAT589835:FAU589957 FKP589835:FKQ589957 FUL589835:FUM589957 GEH589835:GEI589957 GOD589835:GOE589957 GXZ589835:GYA589957 HHV589835:HHW589957 HRR589835:HRS589957 IBN589835:IBO589957 ILJ589835:ILK589957 IVF589835:IVG589957 JFB589835:JFC589957 JOX589835:JOY589957 JYT589835:JYU589957 KIP589835:KIQ589957 KSL589835:KSM589957 LCH589835:LCI589957 LMD589835:LME589957 LVZ589835:LWA589957 MFV589835:MFW589957 MPR589835:MPS589957 MZN589835:MZO589957 NJJ589835:NJK589957 NTF589835:NTG589957 ODB589835:ODC589957 OMX589835:OMY589957 OWT589835:OWU589957 PGP589835:PGQ589957 PQL589835:PQM589957 QAH589835:QAI589957 QKD589835:QKE589957 QTZ589835:QUA589957 RDV589835:RDW589957 RNR589835:RNS589957 RXN589835:RXO589957 SHJ589835:SHK589957 SRF589835:SRG589957 TBB589835:TBC589957 TKX589835:TKY589957 TUT589835:TUU589957 UEP589835:UEQ589957 UOL589835:UOM589957 UYH589835:UYI589957 VID589835:VIE589957 VRZ589835:VSA589957 WBV589835:WBW589957 WLR589835:WLS589957 WVN589835:WVO589957 F655371:G655493 JB655371:JC655493 SX655371:SY655493 ACT655371:ACU655493 AMP655371:AMQ655493 AWL655371:AWM655493 BGH655371:BGI655493 BQD655371:BQE655493 BZZ655371:CAA655493 CJV655371:CJW655493 CTR655371:CTS655493 DDN655371:DDO655493 DNJ655371:DNK655493 DXF655371:DXG655493 EHB655371:EHC655493 EQX655371:EQY655493 FAT655371:FAU655493 FKP655371:FKQ655493 FUL655371:FUM655493 GEH655371:GEI655493 GOD655371:GOE655493 GXZ655371:GYA655493 HHV655371:HHW655493 HRR655371:HRS655493 IBN655371:IBO655493 ILJ655371:ILK655493 IVF655371:IVG655493 JFB655371:JFC655493 JOX655371:JOY655493 JYT655371:JYU655493 KIP655371:KIQ655493 KSL655371:KSM655493 LCH655371:LCI655493 LMD655371:LME655493 LVZ655371:LWA655493 MFV655371:MFW655493 MPR655371:MPS655493 MZN655371:MZO655493 NJJ655371:NJK655493 NTF655371:NTG655493 ODB655371:ODC655493 OMX655371:OMY655493 OWT655371:OWU655493 PGP655371:PGQ655493 PQL655371:PQM655493 QAH655371:QAI655493 QKD655371:QKE655493 QTZ655371:QUA655493 RDV655371:RDW655493 RNR655371:RNS655493 RXN655371:RXO655493 SHJ655371:SHK655493 SRF655371:SRG655493 TBB655371:TBC655493 TKX655371:TKY655493 TUT655371:TUU655493 UEP655371:UEQ655493 UOL655371:UOM655493 UYH655371:UYI655493 VID655371:VIE655493 VRZ655371:VSA655493 WBV655371:WBW655493 WLR655371:WLS655493 WVN655371:WVO655493 F720907:G721029 JB720907:JC721029 SX720907:SY721029 ACT720907:ACU721029 AMP720907:AMQ721029 AWL720907:AWM721029 BGH720907:BGI721029 BQD720907:BQE721029 BZZ720907:CAA721029 CJV720907:CJW721029 CTR720907:CTS721029 DDN720907:DDO721029 DNJ720907:DNK721029 DXF720907:DXG721029 EHB720907:EHC721029 EQX720907:EQY721029 FAT720907:FAU721029 FKP720907:FKQ721029 FUL720907:FUM721029 GEH720907:GEI721029 GOD720907:GOE721029 GXZ720907:GYA721029 HHV720907:HHW721029 HRR720907:HRS721029 IBN720907:IBO721029 ILJ720907:ILK721029 IVF720907:IVG721029 JFB720907:JFC721029 JOX720907:JOY721029 JYT720907:JYU721029 KIP720907:KIQ721029 KSL720907:KSM721029 LCH720907:LCI721029 LMD720907:LME721029 LVZ720907:LWA721029 MFV720907:MFW721029 MPR720907:MPS721029 MZN720907:MZO721029 NJJ720907:NJK721029 NTF720907:NTG721029 ODB720907:ODC721029 OMX720907:OMY721029 OWT720907:OWU721029 PGP720907:PGQ721029 PQL720907:PQM721029 QAH720907:QAI721029 QKD720907:QKE721029 QTZ720907:QUA721029 RDV720907:RDW721029 RNR720907:RNS721029 RXN720907:RXO721029 SHJ720907:SHK721029 SRF720907:SRG721029 TBB720907:TBC721029 TKX720907:TKY721029 TUT720907:TUU721029 UEP720907:UEQ721029 UOL720907:UOM721029 UYH720907:UYI721029 VID720907:VIE721029 VRZ720907:VSA721029 WBV720907:WBW721029 WLR720907:WLS721029 WVN720907:WVO721029 F786443:G786565 JB786443:JC786565 SX786443:SY786565 ACT786443:ACU786565 AMP786443:AMQ786565 AWL786443:AWM786565 BGH786443:BGI786565 BQD786443:BQE786565 BZZ786443:CAA786565 CJV786443:CJW786565 CTR786443:CTS786565 DDN786443:DDO786565 DNJ786443:DNK786565 DXF786443:DXG786565 EHB786443:EHC786565 EQX786443:EQY786565 FAT786443:FAU786565 FKP786443:FKQ786565 FUL786443:FUM786565 GEH786443:GEI786565 GOD786443:GOE786565 GXZ786443:GYA786565 HHV786443:HHW786565 HRR786443:HRS786565 IBN786443:IBO786565 ILJ786443:ILK786565 IVF786443:IVG786565 JFB786443:JFC786565 JOX786443:JOY786565 JYT786443:JYU786565 KIP786443:KIQ786565 KSL786443:KSM786565 LCH786443:LCI786565 LMD786443:LME786565 LVZ786443:LWA786565 MFV786443:MFW786565 MPR786443:MPS786565 MZN786443:MZO786565 NJJ786443:NJK786565 NTF786443:NTG786565 ODB786443:ODC786565 OMX786443:OMY786565 OWT786443:OWU786565 PGP786443:PGQ786565 PQL786443:PQM786565 QAH786443:QAI786565 QKD786443:QKE786565 QTZ786443:QUA786565 RDV786443:RDW786565 RNR786443:RNS786565 RXN786443:RXO786565 SHJ786443:SHK786565 SRF786443:SRG786565 TBB786443:TBC786565 TKX786443:TKY786565 TUT786443:TUU786565 UEP786443:UEQ786565 UOL786443:UOM786565 UYH786443:UYI786565 VID786443:VIE786565 VRZ786443:VSA786565 WBV786443:WBW786565 WLR786443:WLS786565 WVN786443:WVO786565 F851979:G852101 JB851979:JC852101 SX851979:SY852101 ACT851979:ACU852101 AMP851979:AMQ852101 AWL851979:AWM852101 BGH851979:BGI852101 BQD851979:BQE852101 BZZ851979:CAA852101 CJV851979:CJW852101 CTR851979:CTS852101 DDN851979:DDO852101 DNJ851979:DNK852101 DXF851979:DXG852101 EHB851979:EHC852101 EQX851979:EQY852101 FAT851979:FAU852101 FKP851979:FKQ852101 FUL851979:FUM852101 GEH851979:GEI852101 GOD851979:GOE852101 GXZ851979:GYA852101 HHV851979:HHW852101 HRR851979:HRS852101 IBN851979:IBO852101 ILJ851979:ILK852101 IVF851979:IVG852101 JFB851979:JFC852101 JOX851979:JOY852101 JYT851979:JYU852101 KIP851979:KIQ852101 KSL851979:KSM852101 LCH851979:LCI852101 LMD851979:LME852101 LVZ851979:LWA852101 MFV851979:MFW852101 MPR851979:MPS852101 MZN851979:MZO852101 NJJ851979:NJK852101 NTF851979:NTG852101 ODB851979:ODC852101 OMX851979:OMY852101 OWT851979:OWU852101 PGP851979:PGQ852101 PQL851979:PQM852101 QAH851979:QAI852101 QKD851979:QKE852101 QTZ851979:QUA852101 RDV851979:RDW852101 RNR851979:RNS852101 RXN851979:RXO852101 SHJ851979:SHK852101 SRF851979:SRG852101 TBB851979:TBC852101 TKX851979:TKY852101 TUT851979:TUU852101 UEP851979:UEQ852101 UOL851979:UOM852101 UYH851979:UYI852101 VID851979:VIE852101 VRZ851979:VSA852101 WBV851979:WBW852101 WLR851979:WLS852101 WVN851979:WVO852101 F917515:G917637 JB917515:JC917637 SX917515:SY917637 ACT917515:ACU917637 AMP917515:AMQ917637 AWL917515:AWM917637 BGH917515:BGI917637 BQD917515:BQE917637 BZZ917515:CAA917637 CJV917515:CJW917637 CTR917515:CTS917637 DDN917515:DDO917637 DNJ917515:DNK917637 DXF917515:DXG917637 EHB917515:EHC917637 EQX917515:EQY917637 FAT917515:FAU917637 FKP917515:FKQ917637 FUL917515:FUM917637 GEH917515:GEI917637 GOD917515:GOE917637 GXZ917515:GYA917637 HHV917515:HHW917637 HRR917515:HRS917637 IBN917515:IBO917637 ILJ917515:ILK917637 IVF917515:IVG917637 JFB917515:JFC917637 JOX917515:JOY917637 JYT917515:JYU917637 KIP917515:KIQ917637 KSL917515:KSM917637 LCH917515:LCI917637 LMD917515:LME917637 LVZ917515:LWA917637 MFV917515:MFW917637 MPR917515:MPS917637 MZN917515:MZO917637 NJJ917515:NJK917637 NTF917515:NTG917637 ODB917515:ODC917637 OMX917515:OMY917637 OWT917515:OWU917637 PGP917515:PGQ917637 PQL917515:PQM917637 QAH917515:QAI917637 QKD917515:QKE917637 QTZ917515:QUA917637 RDV917515:RDW917637 RNR917515:RNS917637 RXN917515:RXO917637 SHJ917515:SHK917637 SRF917515:SRG917637 TBB917515:TBC917637 TKX917515:TKY917637 TUT917515:TUU917637 UEP917515:UEQ917637 UOL917515:UOM917637 UYH917515:UYI917637 VID917515:VIE917637 VRZ917515:VSA917637 WBV917515:WBW917637 WLR917515:WLS917637 WVN917515:WVO917637 F983051:G983173 JB983051:JC983173 SX983051:SY983173 ACT983051:ACU983173 AMP983051:AMQ983173 AWL983051:AWM983173 BGH983051:BGI983173 BQD983051:BQE983173 BZZ983051:CAA983173 CJV983051:CJW983173 CTR983051:CTS983173 DDN983051:DDO983173 DNJ983051:DNK983173 DXF983051:DXG983173 EHB983051:EHC983173 EQX983051:EQY983173 FAT983051:FAU983173 FKP983051:FKQ983173 FUL983051:FUM983173 GEH983051:GEI983173 GOD983051:GOE983173 GXZ983051:GYA983173 HHV983051:HHW983173 HRR983051:HRS983173 IBN983051:IBO983173 ILJ983051:ILK983173 IVF983051:IVG983173 JFB983051:JFC983173 JOX983051:JOY983173 JYT983051:JYU983173 KIP983051:KIQ983173 KSL983051:KSM983173 LCH983051:LCI983173 LMD983051:LME983173 LVZ983051:LWA983173 MFV983051:MFW983173 MPR983051:MPS983173 MZN983051:MZO983173 NJJ983051:NJK983173 NTF983051:NTG983173 ODB983051:ODC983173 OMX983051:OMY983173 OWT983051:OWU983173 PGP983051:PGQ983173 PQL983051:PQM983173 QAH983051:QAI983173 QKD983051:QKE983173 QTZ983051:QUA983173 RDV983051:RDW983173 RNR983051:RNS983173 RXN983051:RXO983173 SHJ983051:SHK983173 SRF983051:SRG983173 TBB983051:TBC983173 TKX983051:TKY983173 TUT983051:TUU983173 UEP983051:UEQ983173 UOL983051:UOM983173 UYH983051:UYI983173 VID983051:VIE983173 VRZ983051:VSA983173 WBV983051:WBW983173 WLR983051:WLS983173 WVN983051:WVO983173 P11:Q133 JL11:JM133 TH11:TI133 ADD11:ADE133 AMZ11:ANA133 AWV11:AWW133 BGR11:BGS133 BQN11:BQO133 CAJ11:CAK133 CKF11:CKG133 CUB11:CUC133 DDX11:DDY133 DNT11:DNU133 DXP11:DXQ133 EHL11:EHM133 ERH11:ERI133 FBD11:FBE133 FKZ11:FLA133 FUV11:FUW133 GER11:GES133 GON11:GOO133 GYJ11:GYK133 HIF11:HIG133 HSB11:HSC133 IBX11:IBY133 ILT11:ILU133 IVP11:IVQ133 JFL11:JFM133 JPH11:JPI133 JZD11:JZE133 KIZ11:KJA133 KSV11:KSW133 LCR11:LCS133 LMN11:LMO133 LWJ11:LWK133 MGF11:MGG133 MQB11:MQC133 MZX11:MZY133 NJT11:NJU133 NTP11:NTQ133 ODL11:ODM133 ONH11:ONI133 OXD11:OXE133 PGZ11:PHA133 PQV11:PQW133 QAR11:QAS133 QKN11:QKO133 QUJ11:QUK133 REF11:REG133 ROB11:ROC133 RXX11:RXY133 SHT11:SHU133 SRP11:SRQ133 TBL11:TBM133 TLH11:TLI133 TVD11:TVE133 UEZ11:UFA133 UOV11:UOW133 UYR11:UYS133 VIN11:VIO133 VSJ11:VSK133 WCF11:WCG133 WMB11:WMC133 WVX11:WVY133 P65547:Q65669 JL65547:JM65669 TH65547:TI65669 ADD65547:ADE65669 AMZ65547:ANA65669 AWV65547:AWW65669 BGR65547:BGS65669 BQN65547:BQO65669 CAJ65547:CAK65669 CKF65547:CKG65669 CUB65547:CUC65669 DDX65547:DDY65669 DNT65547:DNU65669 DXP65547:DXQ65669 EHL65547:EHM65669 ERH65547:ERI65669 FBD65547:FBE65669 FKZ65547:FLA65669 FUV65547:FUW65669 GER65547:GES65669 GON65547:GOO65669 GYJ65547:GYK65669 HIF65547:HIG65669 HSB65547:HSC65669 IBX65547:IBY65669 ILT65547:ILU65669 IVP65547:IVQ65669 JFL65547:JFM65669 JPH65547:JPI65669 JZD65547:JZE65669 KIZ65547:KJA65669 KSV65547:KSW65669 LCR65547:LCS65669 LMN65547:LMO65669 LWJ65547:LWK65669 MGF65547:MGG65669 MQB65547:MQC65669 MZX65547:MZY65669 NJT65547:NJU65669 NTP65547:NTQ65669 ODL65547:ODM65669 ONH65547:ONI65669 OXD65547:OXE65669 PGZ65547:PHA65669 PQV65547:PQW65669 QAR65547:QAS65669 QKN65547:QKO65669 QUJ65547:QUK65669 REF65547:REG65669 ROB65547:ROC65669 RXX65547:RXY65669 SHT65547:SHU65669 SRP65547:SRQ65669 TBL65547:TBM65669 TLH65547:TLI65669 TVD65547:TVE65669 UEZ65547:UFA65669 UOV65547:UOW65669 UYR65547:UYS65669 VIN65547:VIO65669 VSJ65547:VSK65669 WCF65547:WCG65669 WMB65547:WMC65669 WVX65547:WVY65669 P131083:Q131205 JL131083:JM131205 TH131083:TI131205 ADD131083:ADE131205 AMZ131083:ANA131205 AWV131083:AWW131205 BGR131083:BGS131205 BQN131083:BQO131205 CAJ131083:CAK131205 CKF131083:CKG131205 CUB131083:CUC131205 DDX131083:DDY131205 DNT131083:DNU131205 DXP131083:DXQ131205 EHL131083:EHM131205 ERH131083:ERI131205 FBD131083:FBE131205 FKZ131083:FLA131205 FUV131083:FUW131205 GER131083:GES131205 GON131083:GOO131205 GYJ131083:GYK131205 HIF131083:HIG131205 HSB131083:HSC131205 IBX131083:IBY131205 ILT131083:ILU131205 IVP131083:IVQ131205 JFL131083:JFM131205 JPH131083:JPI131205 JZD131083:JZE131205 KIZ131083:KJA131205 KSV131083:KSW131205 LCR131083:LCS131205 LMN131083:LMO131205 LWJ131083:LWK131205 MGF131083:MGG131205 MQB131083:MQC131205 MZX131083:MZY131205 NJT131083:NJU131205 NTP131083:NTQ131205 ODL131083:ODM131205 ONH131083:ONI131205 OXD131083:OXE131205 PGZ131083:PHA131205 PQV131083:PQW131205 QAR131083:QAS131205 QKN131083:QKO131205 QUJ131083:QUK131205 REF131083:REG131205 ROB131083:ROC131205 RXX131083:RXY131205 SHT131083:SHU131205 SRP131083:SRQ131205 TBL131083:TBM131205 TLH131083:TLI131205 TVD131083:TVE131205 UEZ131083:UFA131205 UOV131083:UOW131205 UYR131083:UYS131205 VIN131083:VIO131205 VSJ131083:VSK131205 WCF131083:WCG131205 WMB131083:WMC131205 WVX131083:WVY131205 P196619:Q196741 JL196619:JM196741 TH196619:TI196741 ADD196619:ADE196741 AMZ196619:ANA196741 AWV196619:AWW196741 BGR196619:BGS196741 BQN196619:BQO196741 CAJ196619:CAK196741 CKF196619:CKG196741 CUB196619:CUC196741 DDX196619:DDY196741 DNT196619:DNU196741 DXP196619:DXQ196741 EHL196619:EHM196741 ERH196619:ERI196741 FBD196619:FBE196741 FKZ196619:FLA196741 FUV196619:FUW196741 GER196619:GES196741 GON196619:GOO196741 GYJ196619:GYK196741 HIF196619:HIG196741 HSB196619:HSC196741 IBX196619:IBY196741 ILT196619:ILU196741 IVP196619:IVQ196741 JFL196619:JFM196741 JPH196619:JPI196741 JZD196619:JZE196741 KIZ196619:KJA196741 KSV196619:KSW196741 LCR196619:LCS196741 LMN196619:LMO196741 LWJ196619:LWK196741 MGF196619:MGG196741 MQB196619:MQC196741 MZX196619:MZY196741 NJT196619:NJU196741 NTP196619:NTQ196741 ODL196619:ODM196741 ONH196619:ONI196741 OXD196619:OXE196741 PGZ196619:PHA196741 PQV196619:PQW196741 QAR196619:QAS196741 QKN196619:QKO196741 QUJ196619:QUK196741 REF196619:REG196741 ROB196619:ROC196741 RXX196619:RXY196741 SHT196619:SHU196741 SRP196619:SRQ196741 TBL196619:TBM196741 TLH196619:TLI196741 TVD196619:TVE196741 UEZ196619:UFA196741 UOV196619:UOW196741 UYR196619:UYS196741 VIN196619:VIO196741 VSJ196619:VSK196741 WCF196619:WCG196741 WMB196619:WMC196741 WVX196619:WVY196741 P262155:Q262277 JL262155:JM262277 TH262155:TI262277 ADD262155:ADE262277 AMZ262155:ANA262277 AWV262155:AWW262277 BGR262155:BGS262277 BQN262155:BQO262277 CAJ262155:CAK262277 CKF262155:CKG262277 CUB262155:CUC262277 DDX262155:DDY262277 DNT262155:DNU262277 DXP262155:DXQ262277 EHL262155:EHM262277 ERH262155:ERI262277 FBD262155:FBE262277 FKZ262155:FLA262277 FUV262155:FUW262277 GER262155:GES262277 GON262155:GOO262277 GYJ262155:GYK262277 HIF262155:HIG262277 HSB262155:HSC262277 IBX262155:IBY262277 ILT262155:ILU262277 IVP262155:IVQ262277 JFL262155:JFM262277 JPH262155:JPI262277 JZD262155:JZE262277 KIZ262155:KJA262277 KSV262155:KSW262277 LCR262155:LCS262277 LMN262155:LMO262277 LWJ262155:LWK262277 MGF262155:MGG262277 MQB262155:MQC262277 MZX262155:MZY262277 NJT262155:NJU262277 NTP262155:NTQ262277 ODL262155:ODM262277 ONH262155:ONI262277 OXD262155:OXE262277 PGZ262155:PHA262277 PQV262155:PQW262277 QAR262155:QAS262277 QKN262155:QKO262277 QUJ262155:QUK262277 REF262155:REG262277 ROB262155:ROC262277 RXX262155:RXY262277 SHT262155:SHU262277 SRP262155:SRQ262277 TBL262155:TBM262277 TLH262155:TLI262277 TVD262155:TVE262277 UEZ262155:UFA262277 UOV262155:UOW262277 UYR262155:UYS262277 VIN262155:VIO262277 VSJ262155:VSK262277 WCF262155:WCG262277 WMB262155:WMC262277 WVX262155:WVY262277 P327691:Q327813 JL327691:JM327813 TH327691:TI327813 ADD327691:ADE327813 AMZ327691:ANA327813 AWV327691:AWW327813 BGR327691:BGS327813 BQN327691:BQO327813 CAJ327691:CAK327813 CKF327691:CKG327813 CUB327691:CUC327813 DDX327691:DDY327813 DNT327691:DNU327813 DXP327691:DXQ327813 EHL327691:EHM327813 ERH327691:ERI327813 FBD327691:FBE327813 FKZ327691:FLA327813 FUV327691:FUW327813 GER327691:GES327813 GON327691:GOO327813 GYJ327691:GYK327813 HIF327691:HIG327813 HSB327691:HSC327813 IBX327691:IBY327813 ILT327691:ILU327813 IVP327691:IVQ327813 JFL327691:JFM327813 JPH327691:JPI327813 JZD327691:JZE327813 KIZ327691:KJA327813 KSV327691:KSW327813 LCR327691:LCS327813 LMN327691:LMO327813 LWJ327691:LWK327813 MGF327691:MGG327813 MQB327691:MQC327813 MZX327691:MZY327813 NJT327691:NJU327813 NTP327691:NTQ327813 ODL327691:ODM327813 ONH327691:ONI327813 OXD327691:OXE327813 PGZ327691:PHA327813 PQV327691:PQW327813 QAR327691:QAS327813 QKN327691:QKO327813 QUJ327691:QUK327813 REF327691:REG327813 ROB327691:ROC327813 RXX327691:RXY327813 SHT327691:SHU327813 SRP327691:SRQ327813 TBL327691:TBM327813 TLH327691:TLI327813 TVD327691:TVE327813 UEZ327691:UFA327813 UOV327691:UOW327813 UYR327691:UYS327813 VIN327691:VIO327813 VSJ327691:VSK327813 WCF327691:WCG327813 WMB327691:WMC327813 WVX327691:WVY327813 P393227:Q393349 JL393227:JM393349 TH393227:TI393349 ADD393227:ADE393349 AMZ393227:ANA393349 AWV393227:AWW393349 BGR393227:BGS393349 BQN393227:BQO393349 CAJ393227:CAK393349 CKF393227:CKG393349 CUB393227:CUC393349 DDX393227:DDY393349 DNT393227:DNU393349 DXP393227:DXQ393349 EHL393227:EHM393349 ERH393227:ERI393349 FBD393227:FBE393349 FKZ393227:FLA393349 FUV393227:FUW393349 GER393227:GES393349 GON393227:GOO393349 GYJ393227:GYK393349 HIF393227:HIG393349 HSB393227:HSC393349 IBX393227:IBY393349 ILT393227:ILU393349 IVP393227:IVQ393349 JFL393227:JFM393349 JPH393227:JPI393349 JZD393227:JZE393349 KIZ393227:KJA393349 KSV393227:KSW393349 LCR393227:LCS393349 LMN393227:LMO393349 LWJ393227:LWK393349 MGF393227:MGG393349 MQB393227:MQC393349 MZX393227:MZY393349 NJT393227:NJU393349 NTP393227:NTQ393349 ODL393227:ODM393349 ONH393227:ONI393349 OXD393227:OXE393349 PGZ393227:PHA393349 PQV393227:PQW393349 QAR393227:QAS393349 QKN393227:QKO393349 QUJ393227:QUK393349 REF393227:REG393349 ROB393227:ROC393349 RXX393227:RXY393349 SHT393227:SHU393349 SRP393227:SRQ393349 TBL393227:TBM393349 TLH393227:TLI393349 TVD393227:TVE393349 UEZ393227:UFA393349 UOV393227:UOW393349 UYR393227:UYS393349 VIN393227:VIO393349 VSJ393227:VSK393349 WCF393227:WCG393349 WMB393227:WMC393349 WVX393227:WVY393349 P458763:Q458885 JL458763:JM458885 TH458763:TI458885 ADD458763:ADE458885 AMZ458763:ANA458885 AWV458763:AWW458885 BGR458763:BGS458885 BQN458763:BQO458885 CAJ458763:CAK458885 CKF458763:CKG458885 CUB458763:CUC458885 DDX458763:DDY458885 DNT458763:DNU458885 DXP458763:DXQ458885 EHL458763:EHM458885 ERH458763:ERI458885 FBD458763:FBE458885 FKZ458763:FLA458885 FUV458763:FUW458885 GER458763:GES458885 GON458763:GOO458885 GYJ458763:GYK458885 HIF458763:HIG458885 HSB458763:HSC458885 IBX458763:IBY458885 ILT458763:ILU458885 IVP458763:IVQ458885 JFL458763:JFM458885 JPH458763:JPI458885 JZD458763:JZE458885 KIZ458763:KJA458885 KSV458763:KSW458885 LCR458763:LCS458885 LMN458763:LMO458885 LWJ458763:LWK458885 MGF458763:MGG458885 MQB458763:MQC458885 MZX458763:MZY458885 NJT458763:NJU458885 NTP458763:NTQ458885 ODL458763:ODM458885 ONH458763:ONI458885 OXD458763:OXE458885 PGZ458763:PHA458885 PQV458763:PQW458885 QAR458763:QAS458885 QKN458763:QKO458885 QUJ458763:QUK458885 REF458763:REG458885 ROB458763:ROC458885 RXX458763:RXY458885 SHT458763:SHU458885 SRP458763:SRQ458885 TBL458763:TBM458885 TLH458763:TLI458885 TVD458763:TVE458885 UEZ458763:UFA458885 UOV458763:UOW458885 UYR458763:UYS458885 VIN458763:VIO458885 VSJ458763:VSK458885 WCF458763:WCG458885 WMB458763:WMC458885 WVX458763:WVY458885 P524299:Q524421 JL524299:JM524421 TH524299:TI524421 ADD524299:ADE524421 AMZ524299:ANA524421 AWV524299:AWW524421 BGR524299:BGS524421 BQN524299:BQO524421 CAJ524299:CAK524421 CKF524299:CKG524421 CUB524299:CUC524421 DDX524299:DDY524421 DNT524299:DNU524421 DXP524299:DXQ524421 EHL524299:EHM524421 ERH524299:ERI524421 FBD524299:FBE524421 FKZ524299:FLA524421 FUV524299:FUW524421 GER524299:GES524421 GON524299:GOO524421 GYJ524299:GYK524421 HIF524299:HIG524421 HSB524299:HSC524421 IBX524299:IBY524421 ILT524299:ILU524421 IVP524299:IVQ524421 JFL524299:JFM524421 JPH524299:JPI524421 JZD524299:JZE524421 KIZ524299:KJA524421 KSV524299:KSW524421 LCR524299:LCS524421 LMN524299:LMO524421 LWJ524299:LWK524421 MGF524299:MGG524421 MQB524299:MQC524421 MZX524299:MZY524421 NJT524299:NJU524421 NTP524299:NTQ524421 ODL524299:ODM524421 ONH524299:ONI524421 OXD524299:OXE524421 PGZ524299:PHA524421 PQV524299:PQW524421 QAR524299:QAS524421 QKN524299:QKO524421 QUJ524299:QUK524421 REF524299:REG524421 ROB524299:ROC524421 RXX524299:RXY524421 SHT524299:SHU524421 SRP524299:SRQ524421 TBL524299:TBM524421 TLH524299:TLI524421 TVD524299:TVE524421 UEZ524299:UFA524421 UOV524299:UOW524421 UYR524299:UYS524421 VIN524299:VIO524421 VSJ524299:VSK524421 WCF524299:WCG524421 WMB524299:WMC524421 WVX524299:WVY524421 P589835:Q589957 JL589835:JM589957 TH589835:TI589957 ADD589835:ADE589957 AMZ589835:ANA589957 AWV589835:AWW589957 BGR589835:BGS589957 BQN589835:BQO589957 CAJ589835:CAK589957 CKF589835:CKG589957 CUB589835:CUC589957 DDX589835:DDY589957 DNT589835:DNU589957 DXP589835:DXQ589957 EHL589835:EHM589957 ERH589835:ERI589957 FBD589835:FBE589957 FKZ589835:FLA589957 FUV589835:FUW589957 GER589835:GES589957 GON589835:GOO589957 GYJ589835:GYK589957 HIF589835:HIG589957 HSB589835:HSC589957 IBX589835:IBY589957 ILT589835:ILU589957 IVP589835:IVQ589957 JFL589835:JFM589957 JPH589835:JPI589957 JZD589835:JZE589957 KIZ589835:KJA589957 KSV589835:KSW589957 LCR589835:LCS589957 LMN589835:LMO589957 LWJ589835:LWK589957 MGF589835:MGG589957 MQB589835:MQC589957 MZX589835:MZY589957 NJT589835:NJU589957 NTP589835:NTQ589957 ODL589835:ODM589957 ONH589835:ONI589957 OXD589835:OXE589957 PGZ589835:PHA589957 PQV589835:PQW589957 QAR589835:QAS589957 QKN589835:QKO589957 QUJ589835:QUK589957 REF589835:REG589957 ROB589835:ROC589957 RXX589835:RXY589957 SHT589835:SHU589957 SRP589835:SRQ589957 TBL589835:TBM589957 TLH589835:TLI589957 TVD589835:TVE589957 UEZ589835:UFA589957 UOV589835:UOW589957 UYR589835:UYS589957 VIN589835:VIO589957 VSJ589835:VSK589957 WCF589835:WCG589957 WMB589835:WMC589957 WVX589835:WVY589957 P655371:Q655493 JL655371:JM655493 TH655371:TI655493 ADD655371:ADE655493 AMZ655371:ANA655493 AWV655371:AWW655493 BGR655371:BGS655493 BQN655371:BQO655493 CAJ655371:CAK655493 CKF655371:CKG655493 CUB655371:CUC655493 DDX655371:DDY655493 DNT655371:DNU655493 DXP655371:DXQ655493 EHL655371:EHM655493 ERH655371:ERI655493 FBD655371:FBE655493 FKZ655371:FLA655493 FUV655371:FUW655493 GER655371:GES655493 GON655371:GOO655493 GYJ655371:GYK655493 HIF655371:HIG655493 HSB655371:HSC655493 IBX655371:IBY655493 ILT655371:ILU655493 IVP655371:IVQ655493 JFL655371:JFM655493 JPH655371:JPI655493 JZD655371:JZE655493 KIZ655371:KJA655493 KSV655371:KSW655493 LCR655371:LCS655493 LMN655371:LMO655493 LWJ655371:LWK655493 MGF655371:MGG655493 MQB655371:MQC655493 MZX655371:MZY655493 NJT655371:NJU655493 NTP655371:NTQ655493 ODL655371:ODM655493 ONH655371:ONI655493 OXD655371:OXE655493 PGZ655371:PHA655493 PQV655371:PQW655493 QAR655371:QAS655493 QKN655371:QKO655493 QUJ655371:QUK655493 REF655371:REG655493 ROB655371:ROC655493 RXX655371:RXY655493 SHT655371:SHU655493 SRP655371:SRQ655493 TBL655371:TBM655493 TLH655371:TLI655493 TVD655371:TVE655493 UEZ655371:UFA655493 UOV655371:UOW655493 UYR655371:UYS655493 VIN655371:VIO655493 VSJ655371:VSK655493 WCF655371:WCG655493 WMB655371:WMC655493 WVX655371:WVY655493 P720907:Q721029 JL720907:JM721029 TH720907:TI721029 ADD720907:ADE721029 AMZ720907:ANA721029 AWV720907:AWW721029 BGR720907:BGS721029 BQN720907:BQO721029 CAJ720907:CAK721029 CKF720907:CKG721029 CUB720907:CUC721029 DDX720907:DDY721029 DNT720907:DNU721029 DXP720907:DXQ721029 EHL720907:EHM721029 ERH720907:ERI721029 FBD720907:FBE721029 FKZ720907:FLA721029 FUV720907:FUW721029 GER720907:GES721029 GON720907:GOO721029 GYJ720907:GYK721029 HIF720907:HIG721029 HSB720907:HSC721029 IBX720907:IBY721029 ILT720907:ILU721029 IVP720907:IVQ721029 JFL720907:JFM721029 JPH720907:JPI721029 JZD720907:JZE721029 KIZ720907:KJA721029 KSV720907:KSW721029 LCR720907:LCS721029 LMN720907:LMO721029 LWJ720907:LWK721029 MGF720907:MGG721029 MQB720907:MQC721029 MZX720907:MZY721029 NJT720907:NJU721029 NTP720907:NTQ721029 ODL720907:ODM721029 ONH720907:ONI721029 OXD720907:OXE721029 PGZ720907:PHA721029 PQV720907:PQW721029 QAR720907:QAS721029 QKN720907:QKO721029 QUJ720907:QUK721029 REF720907:REG721029 ROB720907:ROC721029 RXX720907:RXY721029 SHT720907:SHU721029 SRP720907:SRQ721029 TBL720907:TBM721029 TLH720907:TLI721029 TVD720907:TVE721029 UEZ720907:UFA721029 UOV720907:UOW721029 UYR720907:UYS721029 VIN720907:VIO721029 VSJ720907:VSK721029 WCF720907:WCG721029 WMB720907:WMC721029 WVX720907:WVY721029 P786443:Q786565 JL786443:JM786565 TH786443:TI786565 ADD786443:ADE786565 AMZ786443:ANA786565 AWV786443:AWW786565 BGR786443:BGS786565 BQN786443:BQO786565 CAJ786443:CAK786565 CKF786443:CKG786565 CUB786443:CUC786565 DDX786443:DDY786565 DNT786443:DNU786565 DXP786443:DXQ786565 EHL786443:EHM786565 ERH786443:ERI786565 FBD786443:FBE786565 FKZ786443:FLA786565 FUV786443:FUW786565 GER786443:GES786565 GON786443:GOO786565 GYJ786443:GYK786565 HIF786443:HIG786565 HSB786443:HSC786565 IBX786443:IBY786565 ILT786443:ILU786565 IVP786443:IVQ786565 JFL786443:JFM786565 JPH786443:JPI786565 JZD786443:JZE786565 KIZ786443:KJA786565 KSV786443:KSW786565 LCR786443:LCS786565 LMN786443:LMO786565 LWJ786443:LWK786565 MGF786443:MGG786565 MQB786443:MQC786565 MZX786443:MZY786565 NJT786443:NJU786565 NTP786443:NTQ786565 ODL786443:ODM786565 ONH786443:ONI786565 OXD786443:OXE786565 PGZ786443:PHA786565 PQV786443:PQW786565 QAR786443:QAS786565 QKN786443:QKO786565 QUJ786443:QUK786565 REF786443:REG786565 ROB786443:ROC786565 RXX786443:RXY786565 SHT786443:SHU786565 SRP786443:SRQ786565 TBL786443:TBM786565 TLH786443:TLI786565 TVD786443:TVE786565 UEZ786443:UFA786565 UOV786443:UOW786565 UYR786443:UYS786565 VIN786443:VIO786565 VSJ786443:VSK786565 WCF786443:WCG786565 WMB786443:WMC786565 WVX786443:WVY786565 P851979:Q852101 JL851979:JM852101 TH851979:TI852101 ADD851979:ADE852101 AMZ851979:ANA852101 AWV851979:AWW852101 BGR851979:BGS852101 BQN851979:BQO852101 CAJ851979:CAK852101 CKF851979:CKG852101 CUB851979:CUC852101 DDX851979:DDY852101 DNT851979:DNU852101 DXP851979:DXQ852101 EHL851979:EHM852101 ERH851979:ERI852101 FBD851979:FBE852101 FKZ851979:FLA852101 FUV851979:FUW852101 GER851979:GES852101 GON851979:GOO852101 GYJ851979:GYK852101 HIF851979:HIG852101 HSB851979:HSC852101 IBX851979:IBY852101 ILT851979:ILU852101 IVP851979:IVQ852101 JFL851979:JFM852101 JPH851979:JPI852101 JZD851979:JZE852101 KIZ851979:KJA852101 KSV851979:KSW852101 LCR851979:LCS852101 LMN851979:LMO852101 LWJ851979:LWK852101 MGF851979:MGG852101 MQB851979:MQC852101 MZX851979:MZY852101 NJT851979:NJU852101 NTP851979:NTQ852101 ODL851979:ODM852101 ONH851979:ONI852101 OXD851979:OXE852101 PGZ851979:PHA852101 PQV851979:PQW852101 QAR851979:QAS852101 QKN851979:QKO852101 QUJ851979:QUK852101 REF851979:REG852101 ROB851979:ROC852101 RXX851979:RXY852101 SHT851979:SHU852101 SRP851979:SRQ852101 TBL851979:TBM852101 TLH851979:TLI852101 TVD851979:TVE852101 UEZ851979:UFA852101 UOV851979:UOW852101 UYR851979:UYS852101 VIN851979:VIO852101 VSJ851979:VSK852101 WCF851979:WCG852101 WMB851979:WMC852101 WVX851979:WVY852101 P917515:Q917637 JL917515:JM917637 TH917515:TI917637 ADD917515:ADE917637 AMZ917515:ANA917637 AWV917515:AWW917637 BGR917515:BGS917637 BQN917515:BQO917637 CAJ917515:CAK917637 CKF917515:CKG917637 CUB917515:CUC917637 DDX917515:DDY917637 DNT917515:DNU917637 DXP917515:DXQ917637 EHL917515:EHM917637 ERH917515:ERI917637 FBD917515:FBE917637 FKZ917515:FLA917637 FUV917515:FUW917637 GER917515:GES917637 GON917515:GOO917637 GYJ917515:GYK917637 HIF917515:HIG917637 HSB917515:HSC917637 IBX917515:IBY917637 ILT917515:ILU917637 IVP917515:IVQ917637 JFL917515:JFM917637 JPH917515:JPI917637 JZD917515:JZE917637 KIZ917515:KJA917637 KSV917515:KSW917637 LCR917515:LCS917637 LMN917515:LMO917637 LWJ917515:LWK917637 MGF917515:MGG917637 MQB917515:MQC917637 MZX917515:MZY917637 NJT917515:NJU917637 NTP917515:NTQ917637 ODL917515:ODM917637 ONH917515:ONI917637 OXD917515:OXE917637 PGZ917515:PHA917637 PQV917515:PQW917637 QAR917515:QAS917637 QKN917515:QKO917637 QUJ917515:QUK917637 REF917515:REG917637 ROB917515:ROC917637 RXX917515:RXY917637 SHT917515:SHU917637 SRP917515:SRQ917637 TBL917515:TBM917637 TLH917515:TLI917637 TVD917515:TVE917637 UEZ917515:UFA917637 UOV917515:UOW917637 UYR917515:UYS917637 VIN917515:VIO917637 VSJ917515:VSK917637 WCF917515:WCG917637 WMB917515:WMC917637 WVX917515:WVY917637 P983051:Q983173 JL983051:JM983173 TH983051:TI983173 ADD983051:ADE983173 AMZ983051:ANA983173 AWV983051:AWW983173 BGR983051:BGS983173 BQN983051:BQO983173 CAJ983051:CAK983173 CKF983051:CKG983173 CUB983051:CUC983173 DDX983051:DDY983173 DNT983051:DNU983173 DXP983051:DXQ983173 EHL983051:EHM983173 ERH983051:ERI983173 FBD983051:FBE983173 FKZ983051:FLA983173 FUV983051:FUW983173 GER983051:GES983173 GON983051:GOO983173 GYJ983051:GYK983173 HIF983051:HIG983173 HSB983051:HSC983173 IBX983051:IBY983173 ILT983051:ILU983173 IVP983051:IVQ983173 JFL983051:JFM983173 JPH983051:JPI983173 JZD983051:JZE983173 KIZ983051:KJA983173 KSV983051:KSW983173 LCR983051:LCS983173 LMN983051:LMO983173 LWJ983051:LWK983173 MGF983051:MGG983173 MQB983051:MQC983173 MZX983051:MZY983173 NJT983051:NJU983173 NTP983051:NTQ983173 ODL983051:ODM983173 ONH983051:ONI983173 OXD983051:OXE983173 PGZ983051:PHA983173 PQV983051:PQW983173 QAR983051:QAS983173 QKN983051:QKO983173 QUJ983051:QUK983173 REF983051:REG983173 ROB983051:ROC983173 RXX983051:RXY983173 SHT983051:SHU983173 SRP983051:SRQ983173 TBL983051:TBM983173 TLH983051:TLI983173 TVD983051:TVE983173 UEZ983051:UFA983173 UOV983051:UOW983173 UYR983051:UYS983173 VIN983051:VIO983173 VSJ983051:VSK983173 WCF983051:WCG983173 WMB983051:WMC983173 WVX983051:WVY983173 N11:N133 JJ11:JJ133 TF11:TF133 ADB11:ADB133 AMX11:AMX133 AWT11:AWT133 BGP11:BGP133 BQL11:BQL133 CAH11:CAH133 CKD11:CKD133 CTZ11:CTZ133 DDV11:DDV133 DNR11:DNR133 DXN11:DXN133 EHJ11:EHJ133 ERF11:ERF133 FBB11:FBB133 FKX11:FKX133 FUT11:FUT133 GEP11:GEP133 GOL11:GOL133 GYH11:GYH133 HID11:HID133 HRZ11:HRZ133 IBV11:IBV133 ILR11:ILR133 IVN11:IVN133 JFJ11:JFJ133 JPF11:JPF133 JZB11:JZB133 KIX11:KIX133 KST11:KST133 LCP11:LCP133 LML11:LML133 LWH11:LWH133 MGD11:MGD133 MPZ11:MPZ133 MZV11:MZV133 NJR11:NJR133 NTN11:NTN133 ODJ11:ODJ133 ONF11:ONF133 OXB11:OXB133 PGX11:PGX133 PQT11:PQT133 QAP11:QAP133 QKL11:QKL133 QUH11:QUH133 RED11:RED133 RNZ11:RNZ133 RXV11:RXV133 SHR11:SHR133 SRN11:SRN133 TBJ11:TBJ133 TLF11:TLF133 TVB11:TVB133 UEX11:UEX133 UOT11:UOT133 UYP11:UYP133 VIL11:VIL133 VSH11:VSH133 WCD11:WCD133 WLZ11:WLZ133 WVV11:WVV133 N65547:N65669 JJ65547:JJ65669 TF65547:TF65669 ADB65547:ADB65669 AMX65547:AMX65669 AWT65547:AWT65669 BGP65547:BGP65669 BQL65547:BQL65669 CAH65547:CAH65669 CKD65547:CKD65669 CTZ65547:CTZ65669 DDV65547:DDV65669 DNR65547:DNR65669 DXN65547:DXN65669 EHJ65547:EHJ65669 ERF65547:ERF65669 FBB65547:FBB65669 FKX65547:FKX65669 FUT65547:FUT65669 GEP65547:GEP65669 GOL65547:GOL65669 GYH65547:GYH65669 HID65547:HID65669 HRZ65547:HRZ65669 IBV65547:IBV65669 ILR65547:ILR65669 IVN65547:IVN65669 JFJ65547:JFJ65669 JPF65547:JPF65669 JZB65547:JZB65669 KIX65547:KIX65669 KST65547:KST65669 LCP65547:LCP65669 LML65547:LML65669 LWH65547:LWH65669 MGD65547:MGD65669 MPZ65547:MPZ65669 MZV65547:MZV65669 NJR65547:NJR65669 NTN65547:NTN65669 ODJ65547:ODJ65669 ONF65547:ONF65669 OXB65547:OXB65669 PGX65547:PGX65669 PQT65547:PQT65669 QAP65547:QAP65669 QKL65547:QKL65669 QUH65547:QUH65669 RED65547:RED65669 RNZ65547:RNZ65669 RXV65547:RXV65669 SHR65547:SHR65669 SRN65547:SRN65669 TBJ65547:TBJ65669 TLF65547:TLF65669 TVB65547:TVB65669 UEX65547:UEX65669 UOT65547:UOT65669 UYP65547:UYP65669 VIL65547:VIL65669 VSH65547:VSH65669 WCD65547:WCD65669 WLZ65547:WLZ65669 WVV65547:WVV65669 N131083:N131205 JJ131083:JJ131205 TF131083:TF131205 ADB131083:ADB131205 AMX131083:AMX131205 AWT131083:AWT131205 BGP131083:BGP131205 BQL131083:BQL131205 CAH131083:CAH131205 CKD131083:CKD131205 CTZ131083:CTZ131205 DDV131083:DDV131205 DNR131083:DNR131205 DXN131083:DXN131205 EHJ131083:EHJ131205 ERF131083:ERF131205 FBB131083:FBB131205 FKX131083:FKX131205 FUT131083:FUT131205 GEP131083:GEP131205 GOL131083:GOL131205 GYH131083:GYH131205 HID131083:HID131205 HRZ131083:HRZ131205 IBV131083:IBV131205 ILR131083:ILR131205 IVN131083:IVN131205 JFJ131083:JFJ131205 JPF131083:JPF131205 JZB131083:JZB131205 KIX131083:KIX131205 KST131083:KST131205 LCP131083:LCP131205 LML131083:LML131205 LWH131083:LWH131205 MGD131083:MGD131205 MPZ131083:MPZ131205 MZV131083:MZV131205 NJR131083:NJR131205 NTN131083:NTN131205 ODJ131083:ODJ131205 ONF131083:ONF131205 OXB131083:OXB131205 PGX131083:PGX131205 PQT131083:PQT131205 QAP131083:QAP131205 QKL131083:QKL131205 QUH131083:QUH131205 RED131083:RED131205 RNZ131083:RNZ131205 RXV131083:RXV131205 SHR131083:SHR131205 SRN131083:SRN131205 TBJ131083:TBJ131205 TLF131083:TLF131205 TVB131083:TVB131205 UEX131083:UEX131205 UOT131083:UOT131205 UYP131083:UYP131205 VIL131083:VIL131205 VSH131083:VSH131205 WCD131083:WCD131205 WLZ131083:WLZ131205 WVV131083:WVV131205 N196619:N196741 JJ196619:JJ196741 TF196619:TF196741 ADB196619:ADB196741 AMX196619:AMX196741 AWT196619:AWT196741 BGP196619:BGP196741 BQL196619:BQL196741 CAH196619:CAH196741 CKD196619:CKD196741 CTZ196619:CTZ196741 DDV196619:DDV196741 DNR196619:DNR196741 DXN196619:DXN196741 EHJ196619:EHJ196741 ERF196619:ERF196741 FBB196619:FBB196741 FKX196619:FKX196741 FUT196619:FUT196741 GEP196619:GEP196741 GOL196619:GOL196741 GYH196619:GYH196741 HID196619:HID196741 HRZ196619:HRZ196741 IBV196619:IBV196741 ILR196619:ILR196741 IVN196619:IVN196741 JFJ196619:JFJ196741 JPF196619:JPF196741 JZB196619:JZB196741 KIX196619:KIX196741 KST196619:KST196741 LCP196619:LCP196741 LML196619:LML196741 LWH196619:LWH196741 MGD196619:MGD196741 MPZ196619:MPZ196741 MZV196619:MZV196741 NJR196619:NJR196741 NTN196619:NTN196741 ODJ196619:ODJ196741 ONF196619:ONF196741 OXB196619:OXB196741 PGX196619:PGX196741 PQT196619:PQT196741 QAP196619:QAP196741 QKL196619:QKL196741 QUH196619:QUH196741 RED196619:RED196741 RNZ196619:RNZ196741 RXV196619:RXV196741 SHR196619:SHR196741 SRN196619:SRN196741 TBJ196619:TBJ196741 TLF196619:TLF196741 TVB196619:TVB196741 UEX196619:UEX196741 UOT196619:UOT196741 UYP196619:UYP196741 VIL196619:VIL196741 VSH196619:VSH196741 WCD196619:WCD196741 WLZ196619:WLZ196741 WVV196619:WVV196741 N262155:N262277 JJ262155:JJ262277 TF262155:TF262277 ADB262155:ADB262277 AMX262155:AMX262277 AWT262155:AWT262277 BGP262155:BGP262277 BQL262155:BQL262277 CAH262155:CAH262277 CKD262155:CKD262277 CTZ262155:CTZ262277 DDV262155:DDV262277 DNR262155:DNR262277 DXN262155:DXN262277 EHJ262155:EHJ262277 ERF262155:ERF262277 FBB262155:FBB262277 FKX262155:FKX262277 FUT262155:FUT262277 GEP262155:GEP262277 GOL262155:GOL262277 GYH262155:GYH262277 HID262155:HID262277 HRZ262155:HRZ262277 IBV262155:IBV262277 ILR262155:ILR262277 IVN262155:IVN262277 JFJ262155:JFJ262277 JPF262155:JPF262277 JZB262155:JZB262277 KIX262155:KIX262277 KST262155:KST262277 LCP262155:LCP262277 LML262155:LML262277 LWH262155:LWH262277 MGD262155:MGD262277 MPZ262155:MPZ262277 MZV262155:MZV262277 NJR262155:NJR262277 NTN262155:NTN262277 ODJ262155:ODJ262277 ONF262155:ONF262277 OXB262155:OXB262277 PGX262155:PGX262277 PQT262155:PQT262277 QAP262155:QAP262277 QKL262155:QKL262277 QUH262155:QUH262277 RED262155:RED262277 RNZ262155:RNZ262277 RXV262155:RXV262277 SHR262155:SHR262277 SRN262155:SRN262277 TBJ262155:TBJ262277 TLF262155:TLF262277 TVB262155:TVB262277 UEX262155:UEX262277 UOT262155:UOT262277 UYP262155:UYP262277 VIL262155:VIL262277 VSH262155:VSH262277 WCD262155:WCD262277 WLZ262155:WLZ262277 WVV262155:WVV262277 N327691:N327813 JJ327691:JJ327813 TF327691:TF327813 ADB327691:ADB327813 AMX327691:AMX327813 AWT327691:AWT327813 BGP327691:BGP327813 BQL327691:BQL327813 CAH327691:CAH327813 CKD327691:CKD327813 CTZ327691:CTZ327813 DDV327691:DDV327813 DNR327691:DNR327813 DXN327691:DXN327813 EHJ327691:EHJ327813 ERF327691:ERF327813 FBB327691:FBB327813 FKX327691:FKX327813 FUT327691:FUT327813 GEP327691:GEP327813 GOL327691:GOL327813 GYH327691:GYH327813 HID327691:HID327813 HRZ327691:HRZ327813 IBV327691:IBV327813 ILR327691:ILR327813 IVN327691:IVN327813 JFJ327691:JFJ327813 JPF327691:JPF327813 JZB327691:JZB327813 KIX327691:KIX327813 KST327691:KST327813 LCP327691:LCP327813 LML327691:LML327813 LWH327691:LWH327813 MGD327691:MGD327813 MPZ327691:MPZ327813 MZV327691:MZV327813 NJR327691:NJR327813 NTN327691:NTN327813 ODJ327691:ODJ327813 ONF327691:ONF327813 OXB327691:OXB327813 PGX327691:PGX327813 PQT327691:PQT327813 QAP327691:QAP327813 QKL327691:QKL327813 QUH327691:QUH327813 RED327691:RED327813 RNZ327691:RNZ327813 RXV327691:RXV327813 SHR327691:SHR327813 SRN327691:SRN327813 TBJ327691:TBJ327813 TLF327691:TLF327813 TVB327691:TVB327813 UEX327691:UEX327813 UOT327691:UOT327813 UYP327691:UYP327813 VIL327691:VIL327813 VSH327691:VSH327813 WCD327691:WCD327813 WLZ327691:WLZ327813 WVV327691:WVV327813 N393227:N393349 JJ393227:JJ393349 TF393227:TF393349 ADB393227:ADB393349 AMX393227:AMX393349 AWT393227:AWT393349 BGP393227:BGP393349 BQL393227:BQL393349 CAH393227:CAH393349 CKD393227:CKD393349 CTZ393227:CTZ393349 DDV393227:DDV393349 DNR393227:DNR393349 DXN393227:DXN393349 EHJ393227:EHJ393349 ERF393227:ERF393349 FBB393227:FBB393349 FKX393227:FKX393349 FUT393227:FUT393349 GEP393227:GEP393349 GOL393227:GOL393349 GYH393227:GYH393349 HID393227:HID393349 HRZ393227:HRZ393349 IBV393227:IBV393349 ILR393227:ILR393349 IVN393227:IVN393349 JFJ393227:JFJ393349 JPF393227:JPF393349 JZB393227:JZB393349 KIX393227:KIX393349 KST393227:KST393349 LCP393227:LCP393349 LML393227:LML393349 LWH393227:LWH393349 MGD393227:MGD393349 MPZ393227:MPZ393349 MZV393227:MZV393349 NJR393227:NJR393349 NTN393227:NTN393349 ODJ393227:ODJ393349 ONF393227:ONF393349 OXB393227:OXB393349 PGX393227:PGX393349 PQT393227:PQT393349 QAP393227:QAP393349 QKL393227:QKL393349 QUH393227:QUH393349 RED393227:RED393349 RNZ393227:RNZ393349 RXV393227:RXV393349 SHR393227:SHR393349 SRN393227:SRN393349 TBJ393227:TBJ393349 TLF393227:TLF393349 TVB393227:TVB393349 UEX393227:UEX393349 UOT393227:UOT393349 UYP393227:UYP393349 VIL393227:VIL393349 VSH393227:VSH393349 WCD393227:WCD393349 WLZ393227:WLZ393349 WVV393227:WVV393349 N458763:N458885 JJ458763:JJ458885 TF458763:TF458885 ADB458763:ADB458885 AMX458763:AMX458885 AWT458763:AWT458885 BGP458763:BGP458885 BQL458763:BQL458885 CAH458763:CAH458885 CKD458763:CKD458885 CTZ458763:CTZ458885 DDV458763:DDV458885 DNR458763:DNR458885 DXN458763:DXN458885 EHJ458763:EHJ458885 ERF458763:ERF458885 FBB458763:FBB458885 FKX458763:FKX458885 FUT458763:FUT458885 GEP458763:GEP458885 GOL458763:GOL458885 GYH458763:GYH458885 HID458763:HID458885 HRZ458763:HRZ458885 IBV458763:IBV458885 ILR458763:ILR458885 IVN458763:IVN458885 JFJ458763:JFJ458885 JPF458763:JPF458885 JZB458763:JZB458885 KIX458763:KIX458885 KST458763:KST458885 LCP458763:LCP458885 LML458763:LML458885 LWH458763:LWH458885 MGD458763:MGD458885 MPZ458763:MPZ458885 MZV458763:MZV458885 NJR458763:NJR458885 NTN458763:NTN458885 ODJ458763:ODJ458885 ONF458763:ONF458885 OXB458763:OXB458885 PGX458763:PGX458885 PQT458763:PQT458885 QAP458763:QAP458885 QKL458763:QKL458885 QUH458763:QUH458885 RED458763:RED458885 RNZ458763:RNZ458885 RXV458763:RXV458885 SHR458763:SHR458885 SRN458763:SRN458885 TBJ458763:TBJ458885 TLF458763:TLF458885 TVB458763:TVB458885 UEX458763:UEX458885 UOT458763:UOT458885 UYP458763:UYP458885 VIL458763:VIL458885 VSH458763:VSH458885 WCD458763:WCD458885 WLZ458763:WLZ458885 WVV458763:WVV458885 N524299:N524421 JJ524299:JJ524421 TF524299:TF524421 ADB524299:ADB524421 AMX524299:AMX524421 AWT524299:AWT524421 BGP524299:BGP524421 BQL524299:BQL524421 CAH524299:CAH524421 CKD524299:CKD524421 CTZ524299:CTZ524421 DDV524299:DDV524421 DNR524299:DNR524421 DXN524299:DXN524421 EHJ524299:EHJ524421 ERF524299:ERF524421 FBB524299:FBB524421 FKX524299:FKX524421 FUT524299:FUT524421 GEP524299:GEP524421 GOL524299:GOL524421 GYH524299:GYH524421 HID524299:HID524421 HRZ524299:HRZ524421 IBV524299:IBV524421 ILR524299:ILR524421 IVN524299:IVN524421 JFJ524299:JFJ524421 JPF524299:JPF524421 JZB524299:JZB524421 KIX524299:KIX524421 KST524299:KST524421 LCP524299:LCP524421 LML524299:LML524421 LWH524299:LWH524421 MGD524299:MGD524421 MPZ524299:MPZ524421 MZV524299:MZV524421 NJR524299:NJR524421 NTN524299:NTN524421 ODJ524299:ODJ524421 ONF524299:ONF524421 OXB524299:OXB524421 PGX524299:PGX524421 PQT524299:PQT524421 QAP524299:QAP524421 QKL524299:QKL524421 QUH524299:QUH524421 RED524299:RED524421 RNZ524299:RNZ524421 RXV524299:RXV524421 SHR524299:SHR524421 SRN524299:SRN524421 TBJ524299:TBJ524421 TLF524299:TLF524421 TVB524299:TVB524421 UEX524299:UEX524421 UOT524299:UOT524421 UYP524299:UYP524421 VIL524299:VIL524421 VSH524299:VSH524421 WCD524299:WCD524421 WLZ524299:WLZ524421 WVV524299:WVV524421 N589835:N589957 JJ589835:JJ589957 TF589835:TF589957 ADB589835:ADB589957 AMX589835:AMX589957 AWT589835:AWT589957 BGP589835:BGP589957 BQL589835:BQL589957 CAH589835:CAH589957 CKD589835:CKD589957 CTZ589835:CTZ589957 DDV589835:DDV589957 DNR589835:DNR589957 DXN589835:DXN589957 EHJ589835:EHJ589957 ERF589835:ERF589957 FBB589835:FBB589957 FKX589835:FKX589957 FUT589835:FUT589957 GEP589835:GEP589957 GOL589835:GOL589957 GYH589835:GYH589957 HID589835:HID589957 HRZ589835:HRZ589957 IBV589835:IBV589957 ILR589835:ILR589957 IVN589835:IVN589957 JFJ589835:JFJ589957 JPF589835:JPF589957 JZB589835:JZB589957 KIX589835:KIX589957 KST589835:KST589957 LCP589835:LCP589957 LML589835:LML589957 LWH589835:LWH589957 MGD589835:MGD589957 MPZ589835:MPZ589957 MZV589835:MZV589957 NJR589835:NJR589957 NTN589835:NTN589957 ODJ589835:ODJ589957 ONF589835:ONF589957 OXB589835:OXB589957 PGX589835:PGX589957 PQT589835:PQT589957 QAP589835:QAP589957 QKL589835:QKL589957 QUH589835:QUH589957 RED589835:RED589957 RNZ589835:RNZ589957 RXV589835:RXV589957 SHR589835:SHR589957 SRN589835:SRN589957 TBJ589835:TBJ589957 TLF589835:TLF589957 TVB589835:TVB589957 UEX589835:UEX589957 UOT589835:UOT589957 UYP589835:UYP589957 VIL589835:VIL589957 VSH589835:VSH589957 WCD589835:WCD589957 WLZ589835:WLZ589957 WVV589835:WVV589957 N655371:N655493 JJ655371:JJ655493 TF655371:TF655493 ADB655371:ADB655493 AMX655371:AMX655493 AWT655371:AWT655493 BGP655371:BGP655493 BQL655371:BQL655493 CAH655371:CAH655493 CKD655371:CKD655493 CTZ655371:CTZ655493 DDV655371:DDV655493 DNR655371:DNR655493 DXN655371:DXN655493 EHJ655371:EHJ655493 ERF655371:ERF655493 FBB655371:FBB655493 FKX655371:FKX655493 FUT655371:FUT655493 GEP655371:GEP655493 GOL655371:GOL655493 GYH655371:GYH655493 HID655371:HID655493 HRZ655371:HRZ655493 IBV655371:IBV655493 ILR655371:ILR655493 IVN655371:IVN655493 JFJ655371:JFJ655493 JPF655371:JPF655493 JZB655371:JZB655493 KIX655371:KIX655493 KST655371:KST655493 LCP655371:LCP655493 LML655371:LML655493 LWH655371:LWH655493 MGD655371:MGD655493 MPZ655371:MPZ655493 MZV655371:MZV655493 NJR655371:NJR655493 NTN655371:NTN655493 ODJ655371:ODJ655493 ONF655371:ONF655493 OXB655371:OXB655493 PGX655371:PGX655493 PQT655371:PQT655493 QAP655371:QAP655493 QKL655371:QKL655493 QUH655371:QUH655493 RED655371:RED655493 RNZ655371:RNZ655493 RXV655371:RXV655493 SHR655371:SHR655493 SRN655371:SRN655493 TBJ655371:TBJ655493 TLF655371:TLF655493 TVB655371:TVB655493 UEX655371:UEX655493 UOT655371:UOT655493 UYP655371:UYP655493 VIL655371:VIL655493 VSH655371:VSH655493 WCD655371:WCD655493 WLZ655371:WLZ655493 WVV655371:WVV655493 N720907:N721029 JJ720907:JJ721029 TF720907:TF721029 ADB720907:ADB721029 AMX720907:AMX721029 AWT720907:AWT721029 BGP720907:BGP721029 BQL720907:BQL721029 CAH720907:CAH721029 CKD720907:CKD721029 CTZ720907:CTZ721029 DDV720907:DDV721029 DNR720907:DNR721029 DXN720907:DXN721029 EHJ720907:EHJ721029 ERF720907:ERF721029 FBB720907:FBB721029 FKX720907:FKX721029 FUT720907:FUT721029 GEP720907:GEP721029 GOL720907:GOL721029 GYH720907:GYH721029 HID720907:HID721029 HRZ720907:HRZ721029 IBV720907:IBV721029 ILR720907:ILR721029 IVN720907:IVN721029 JFJ720907:JFJ721029 JPF720907:JPF721029 JZB720907:JZB721029 KIX720907:KIX721029 KST720907:KST721029 LCP720907:LCP721029 LML720907:LML721029 LWH720907:LWH721029 MGD720907:MGD721029 MPZ720907:MPZ721029 MZV720907:MZV721029 NJR720907:NJR721029 NTN720907:NTN721029 ODJ720907:ODJ721029 ONF720907:ONF721029 OXB720907:OXB721029 PGX720907:PGX721029 PQT720907:PQT721029 QAP720907:QAP721029 QKL720907:QKL721029 QUH720907:QUH721029 RED720907:RED721029 RNZ720907:RNZ721029 RXV720907:RXV721029 SHR720907:SHR721029 SRN720907:SRN721029 TBJ720907:TBJ721029 TLF720907:TLF721029 TVB720907:TVB721029 UEX720907:UEX721029 UOT720907:UOT721029 UYP720907:UYP721029 VIL720907:VIL721029 VSH720907:VSH721029 WCD720907:WCD721029 WLZ720907:WLZ721029 WVV720907:WVV721029 N786443:N786565 JJ786443:JJ786565 TF786443:TF786565 ADB786443:ADB786565 AMX786443:AMX786565 AWT786443:AWT786565 BGP786443:BGP786565 BQL786443:BQL786565 CAH786443:CAH786565 CKD786443:CKD786565 CTZ786443:CTZ786565 DDV786443:DDV786565 DNR786443:DNR786565 DXN786443:DXN786565 EHJ786443:EHJ786565 ERF786443:ERF786565 FBB786443:FBB786565 FKX786443:FKX786565 FUT786443:FUT786565 GEP786443:GEP786565 GOL786443:GOL786565 GYH786443:GYH786565 HID786443:HID786565 HRZ786443:HRZ786565 IBV786443:IBV786565 ILR786443:ILR786565 IVN786443:IVN786565 JFJ786443:JFJ786565 JPF786443:JPF786565 JZB786443:JZB786565 KIX786443:KIX786565 KST786443:KST786565 LCP786443:LCP786565 LML786443:LML786565 LWH786443:LWH786565 MGD786443:MGD786565 MPZ786443:MPZ786565 MZV786443:MZV786565 NJR786443:NJR786565 NTN786443:NTN786565 ODJ786443:ODJ786565 ONF786443:ONF786565 OXB786443:OXB786565 PGX786443:PGX786565 PQT786443:PQT786565 QAP786443:QAP786565 QKL786443:QKL786565 QUH786443:QUH786565 RED786443:RED786565 RNZ786443:RNZ786565 RXV786443:RXV786565 SHR786443:SHR786565 SRN786443:SRN786565 TBJ786443:TBJ786565 TLF786443:TLF786565 TVB786443:TVB786565 UEX786443:UEX786565 UOT786443:UOT786565 UYP786443:UYP786565 VIL786443:VIL786565 VSH786443:VSH786565 WCD786443:WCD786565 WLZ786443:WLZ786565 WVV786443:WVV786565 N851979:N852101 JJ851979:JJ852101 TF851979:TF852101 ADB851979:ADB852101 AMX851979:AMX852101 AWT851979:AWT852101 BGP851979:BGP852101 BQL851979:BQL852101 CAH851979:CAH852101 CKD851979:CKD852101 CTZ851979:CTZ852101 DDV851979:DDV852101 DNR851979:DNR852101 DXN851979:DXN852101 EHJ851979:EHJ852101 ERF851979:ERF852101 FBB851979:FBB852101 FKX851979:FKX852101 FUT851979:FUT852101 GEP851979:GEP852101 GOL851979:GOL852101 GYH851979:GYH852101 HID851979:HID852101 HRZ851979:HRZ852101 IBV851979:IBV852101 ILR851979:ILR852101 IVN851979:IVN852101 JFJ851979:JFJ852101 JPF851979:JPF852101 JZB851979:JZB852101 KIX851979:KIX852101 KST851979:KST852101 LCP851979:LCP852101 LML851979:LML852101 LWH851979:LWH852101 MGD851979:MGD852101 MPZ851979:MPZ852101 MZV851979:MZV852101 NJR851979:NJR852101 NTN851979:NTN852101 ODJ851979:ODJ852101 ONF851979:ONF852101 OXB851979:OXB852101 PGX851979:PGX852101 PQT851979:PQT852101 QAP851979:QAP852101 QKL851979:QKL852101 QUH851979:QUH852101 RED851979:RED852101 RNZ851979:RNZ852101 RXV851979:RXV852101 SHR851979:SHR852101 SRN851979:SRN852101 TBJ851979:TBJ852101 TLF851979:TLF852101 TVB851979:TVB852101 UEX851979:UEX852101 UOT851979:UOT852101 UYP851979:UYP852101 VIL851979:VIL852101 VSH851979:VSH852101 WCD851979:WCD852101 WLZ851979:WLZ852101 WVV851979:WVV852101 N917515:N917637 JJ917515:JJ917637 TF917515:TF917637 ADB917515:ADB917637 AMX917515:AMX917637 AWT917515:AWT917637 BGP917515:BGP917637 BQL917515:BQL917637 CAH917515:CAH917637 CKD917515:CKD917637 CTZ917515:CTZ917637 DDV917515:DDV917637 DNR917515:DNR917637 DXN917515:DXN917637 EHJ917515:EHJ917637 ERF917515:ERF917637 FBB917515:FBB917637 FKX917515:FKX917637 FUT917515:FUT917637 GEP917515:GEP917637 GOL917515:GOL917637 GYH917515:GYH917637 HID917515:HID917637 HRZ917515:HRZ917637 IBV917515:IBV917637 ILR917515:ILR917637 IVN917515:IVN917637 JFJ917515:JFJ917637 JPF917515:JPF917637 JZB917515:JZB917637 KIX917515:KIX917637 KST917515:KST917637 LCP917515:LCP917637 LML917515:LML917637 LWH917515:LWH917637 MGD917515:MGD917637 MPZ917515:MPZ917637 MZV917515:MZV917637 NJR917515:NJR917637 NTN917515:NTN917637 ODJ917515:ODJ917637 ONF917515:ONF917637 OXB917515:OXB917637 PGX917515:PGX917637 PQT917515:PQT917637 QAP917515:QAP917637 QKL917515:QKL917637 QUH917515:QUH917637 RED917515:RED917637 RNZ917515:RNZ917637 RXV917515:RXV917637 SHR917515:SHR917637 SRN917515:SRN917637 TBJ917515:TBJ917637 TLF917515:TLF917637 TVB917515:TVB917637 UEX917515:UEX917637 UOT917515:UOT917637 UYP917515:UYP917637 VIL917515:VIL917637 VSH917515:VSH917637 WCD917515:WCD917637 WLZ917515:WLZ917637 WVV917515:WVV917637 N983051:N983173 JJ983051:JJ983173 TF983051:TF983173 ADB983051:ADB983173 AMX983051:AMX983173 AWT983051:AWT983173 BGP983051:BGP983173 BQL983051:BQL983173 CAH983051:CAH983173 CKD983051:CKD983173 CTZ983051:CTZ983173 DDV983051:DDV983173 DNR983051:DNR983173 DXN983051:DXN983173 EHJ983051:EHJ983173 ERF983051:ERF983173 FBB983051:FBB983173 FKX983051:FKX983173 FUT983051:FUT983173 GEP983051:GEP983173 GOL983051:GOL983173 GYH983051:GYH983173 HID983051:HID983173 HRZ983051:HRZ983173 IBV983051:IBV983173 ILR983051:ILR983173 IVN983051:IVN983173 JFJ983051:JFJ983173 JPF983051:JPF983173 JZB983051:JZB983173 KIX983051:KIX983173 KST983051:KST983173 LCP983051:LCP983173 LML983051:LML983173 LWH983051:LWH983173 MGD983051:MGD983173 MPZ983051:MPZ983173 MZV983051:MZV983173 NJR983051:NJR983173 NTN983051:NTN983173 ODJ983051:ODJ983173 ONF983051:ONF983173 OXB983051:OXB983173 PGX983051:PGX983173 PQT983051:PQT983173 QAP983051:QAP983173 QKL983051:QKL983173 QUH983051:QUH983173 RED983051:RED983173 RNZ983051:RNZ983173 RXV983051:RXV983173 SHR983051:SHR983173 SRN983051:SRN983173 TBJ983051:TBJ983173 TLF983051:TLF983173 TVB983051:TVB983173 UEX983051:UEX983173 UOT983051:UOT983173 UYP983051:UYP983173 VIL983051:VIL983173 VSH983051:VSH983173 WCD983051:WCD983173 WLZ983051:WLZ983173 WVV983051:WVV983173">
      <formula1>-10000000000000000</formula1>
      <formula2>10000000000000000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2021-08-25T11:56:03Z</dcterms:modified>
</cp:coreProperties>
</file>